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45" windowWidth="10620" windowHeight="5445" tabRatio="666" activeTab="3"/>
  </bookViews>
  <sheets>
    <sheet name="P &amp; L" sheetId="1" r:id="rId1"/>
    <sheet name="BalanceSheet" sheetId="2" r:id="rId2"/>
    <sheet name="CashFlow" sheetId="3" r:id="rId3"/>
    <sheet name="Equity" sheetId="4" r:id="rId4"/>
  </sheets>
  <definedNames>
    <definedName name="_xlnm.Print_Area" localSheetId="2">'CashFlow'!$A$1:$G$68</definedName>
    <definedName name="Z_3C72A524_1ADC_4070_9242_908F51746CF4_.wvu.Cols" localSheetId="2" hidden="1">'CashFlow'!$D:$D</definedName>
    <definedName name="Z_3C72A524_1ADC_4070_9242_908F51746CF4_.wvu.Cols" localSheetId="3" hidden="1">'Equity'!$M:$IV</definedName>
    <definedName name="Z_3C72A524_1ADC_4070_9242_908F51746CF4_.wvu.PrintArea" localSheetId="2" hidden="1">'CashFlow'!$A$1:$G$68</definedName>
    <definedName name="Z_4C561733_B42E_45D0_B18D_56696F86B05B_.wvu.Cols" localSheetId="1" hidden="1">'BalanceSheet'!$O:$O</definedName>
    <definedName name="Z_4C561733_B42E_45D0_B18D_56696F86B05B_.wvu.Cols" localSheetId="2" hidden="1">'CashFlow'!$D:$D,'CashFlow'!$O:$O</definedName>
    <definedName name="Z_4C561733_B42E_45D0_B18D_56696F86B05B_.wvu.Cols" localSheetId="3" hidden="1">'Equity'!$O:$O</definedName>
    <definedName name="Z_4C561733_B42E_45D0_B18D_56696F86B05B_.wvu.Cols" localSheetId="0" hidden="1">'P &amp; L'!$O:$O</definedName>
    <definedName name="Z_4C561733_B42E_45D0_B18D_56696F86B05B_.wvu.Rows" localSheetId="1" hidden="1">'BalanceSheet'!$41:$41</definedName>
    <definedName name="Z_4C561733_B42E_45D0_B18D_56696F86B05B_.wvu.Rows" localSheetId="2" hidden="1">'CashFlow'!$41:$41</definedName>
    <definedName name="Z_4C561733_B42E_45D0_B18D_56696F86B05B_.wvu.Rows" localSheetId="3" hidden="1">'Equity'!$38:$38</definedName>
    <definedName name="Z_4C561733_B42E_45D0_B18D_56696F86B05B_.wvu.Rows" localSheetId="0" hidden="1">'P &amp; L'!$37:$37</definedName>
  </definedNames>
  <calcPr fullCalcOnLoad="1"/>
</workbook>
</file>

<file path=xl/sharedStrings.xml><?xml version="1.0" encoding="utf-8"?>
<sst xmlns="http://schemas.openxmlformats.org/spreadsheetml/2006/main" count="215" uniqueCount="166">
  <si>
    <t>INDIVIDUAL QUARTER</t>
  </si>
  <si>
    <t>CUMULATIVE QUARTER</t>
  </si>
  <si>
    <t>QUARTER</t>
  </si>
  <si>
    <t>PERIOD</t>
  </si>
  <si>
    <t>ENDED</t>
  </si>
  <si>
    <t>TO-DATE</t>
  </si>
  <si>
    <t>RM</t>
  </si>
  <si>
    <t>REVENUE</t>
  </si>
  <si>
    <t>COST OF SALES</t>
  </si>
  <si>
    <t>SELLING AND DISTRIBUTION COST</t>
  </si>
  <si>
    <t xml:space="preserve">PROFIT FROM OPERATIONS EXCLUDING </t>
  </si>
  <si>
    <t>OTHER INCOME</t>
  </si>
  <si>
    <t>BASIC (SEN)</t>
  </si>
  <si>
    <t xml:space="preserve">As At </t>
  </si>
  <si>
    <t>CURRENT ASSETS</t>
  </si>
  <si>
    <t>INVENTORIES</t>
  </si>
  <si>
    <t>TRADE RECEIVABLES</t>
  </si>
  <si>
    <t>OTHER RECEIVABLES, DEPOSITS AND PREPAYMENTS</t>
  </si>
  <si>
    <t>TRADE PAYABLES</t>
  </si>
  <si>
    <t>OTHER PAYABLES AND ACCRUALS</t>
  </si>
  <si>
    <t>PROVISION FOR TAXATION</t>
  </si>
  <si>
    <t>SHORT TERM BORROWINGS</t>
  </si>
  <si>
    <t>SHARE CAPITAL</t>
  </si>
  <si>
    <t>SHARE PREMIUM</t>
  </si>
  <si>
    <t>RETAINED PROFITS</t>
  </si>
  <si>
    <t>SHAREHOLDERS' EQUITY</t>
  </si>
  <si>
    <t>DEFERRED TAXATION</t>
  </si>
  <si>
    <t>Profit before taxation</t>
  </si>
  <si>
    <t>Adjustments for:-</t>
  </si>
  <si>
    <t>Operating profit before working capital changes</t>
  </si>
  <si>
    <t>Interest paid</t>
  </si>
  <si>
    <t>Share</t>
  </si>
  <si>
    <t>Retained</t>
  </si>
  <si>
    <t>Capital</t>
  </si>
  <si>
    <t>Profits</t>
  </si>
  <si>
    <t>Total</t>
  </si>
  <si>
    <t>The following financial results have not been audited.</t>
  </si>
  <si>
    <t>Cash and bank balances</t>
  </si>
  <si>
    <t>NOTE 1:</t>
  </si>
  <si>
    <t>HIRE PURCHASE PAYABLES</t>
  </si>
  <si>
    <t>GOODWILL ON CONSOLIDATION</t>
  </si>
  <si>
    <t>MINORITY INTEREST</t>
  </si>
  <si>
    <t>Premium</t>
  </si>
  <si>
    <t>Dividend paid</t>
  </si>
  <si>
    <t>Allowance for doubtful debts</t>
  </si>
  <si>
    <t>Amortisation of goodwill</t>
  </si>
  <si>
    <t>Bad debts written off</t>
  </si>
  <si>
    <t>Dividend income</t>
  </si>
  <si>
    <t>Interest income</t>
  </si>
  <si>
    <t>Dividend received</t>
  </si>
  <si>
    <t>Interest received</t>
  </si>
  <si>
    <t>9th Schedule</t>
  </si>
  <si>
    <t>BS (24441502+11437340-12622198-2665990)</t>
  </si>
  <si>
    <t>BS (3127484-2986016) - PL (3565594)</t>
  </si>
  <si>
    <t>BS (109025449-83459916) - PL (5112553)</t>
  </si>
  <si>
    <t>BS (9313571-3000000)</t>
  </si>
  <si>
    <t>BS (8147851-2372881)</t>
  </si>
  <si>
    <t xml:space="preserve">CF Statement </t>
  </si>
  <si>
    <t>From Audit Report</t>
  </si>
  <si>
    <t>Cash At Bank</t>
  </si>
  <si>
    <t>Overdraft</t>
  </si>
  <si>
    <t>Cash Flow Movement</t>
  </si>
  <si>
    <t>Cash Flow Movement (</t>
  </si>
  <si>
    <t>Consolidated Income Statements</t>
  </si>
  <si>
    <t>Consolidated Balance Sheet</t>
  </si>
  <si>
    <t>Dividend payable</t>
  </si>
  <si>
    <t>CURRENT LIABILITIES</t>
  </si>
  <si>
    <t>FINANCED BY:-</t>
  </si>
  <si>
    <t xml:space="preserve"> </t>
  </si>
  <si>
    <t>PROFIT BEFORE FINANCE COST,</t>
  </si>
  <si>
    <t>DEPRECIATION</t>
  </si>
  <si>
    <t>PROFIT BEFORE TAXATION ("PBT")</t>
  </si>
  <si>
    <t>TAXATION</t>
  </si>
  <si>
    <t>PROFIT AFTER TAXATION ("PAT")</t>
  </si>
  <si>
    <t>PROFIT ATTRIBUTABLE TO SHAREHOLDERS</t>
  </si>
  <si>
    <r>
      <t xml:space="preserve">EARNING PER SHARE </t>
    </r>
    <r>
      <rPr>
        <b/>
        <i/>
        <sz val="10"/>
        <rFont val="Arial"/>
        <family val="2"/>
      </rPr>
      <t>(NOTE 1)</t>
    </r>
  </si>
  <si>
    <t>Weighted average number of ordinary shares:</t>
  </si>
  <si>
    <t>CASH AND BANK BALANCES</t>
  </si>
  <si>
    <t xml:space="preserve">Dividend </t>
  </si>
  <si>
    <t>Proposed</t>
  </si>
  <si>
    <t>Profit attributable to shareholders</t>
  </si>
  <si>
    <t xml:space="preserve"> share less 28% tax</t>
  </si>
  <si>
    <r>
      <t xml:space="preserve">HeveaBoard Berhad </t>
    </r>
    <r>
      <rPr>
        <b/>
        <sz val="12"/>
        <rFont val="Arial"/>
        <family val="2"/>
      </rPr>
      <t>(275512-A)</t>
    </r>
  </si>
  <si>
    <t>ADMINISTRATIVE EXPENSES</t>
  </si>
  <si>
    <t xml:space="preserve">Earning per share is calculated based on profit attributable to shareholders divided by the weighted average number of ordinary shares of RM1.00 </t>
  </si>
  <si>
    <r>
      <t>HeveaBoard Berhad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(275512-A)</t>
    </r>
  </si>
  <si>
    <t>Consolidated Cash Flow Statement</t>
  </si>
  <si>
    <t>Period to-date</t>
  </si>
  <si>
    <t>CASH FLOWS FROM OPERATING ACTIVITIES</t>
  </si>
  <si>
    <t>Depreciation of property, plant and equipment</t>
  </si>
  <si>
    <t>Waiver of outstanding amount by a financial institution</t>
  </si>
  <si>
    <t>Interest expense</t>
  </si>
  <si>
    <t>Increase in inventories</t>
  </si>
  <si>
    <t>Increase in trade and other receivables</t>
  </si>
  <si>
    <t>Increase in trade and other payables</t>
  </si>
  <si>
    <t>CASH FLOWS FOR INVESTING ACTIVITIES</t>
  </si>
  <si>
    <t>NET CASH FOR INVESTING ACTIVITIES</t>
  </si>
  <si>
    <t>Net drawdown/(repayment) of bankers' acceptances</t>
  </si>
  <si>
    <t>Cash and cash equivalents comprises the followings:</t>
  </si>
  <si>
    <t>STATEMENT OF CHANGES IN EQUITY</t>
  </si>
  <si>
    <t>Balance at 1.1.2003</t>
  </si>
  <si>
    <t>Bonus issue</t>
  </si>
  <si>
    <t>Issuance of shares</t>
  </si>
  <si>
    <t xml:space="preserve">Interim dividend of 4.5 sen per ordinary </t>
  </si>
  <si>
    <t>Special dividend of 8.0 sen per ordinary</t>
  </si>
  <si>
    <t>DIVIDEND PAYABLE</t>
  </si>
  <si>
    <t>CASH AND CASH EQUIVALENTS AT 1 JANUARY 2004/2003</t>
  </si>
  <si>
    <t xml:space="preserve">Final dividend of 6.0 sen per ordinary </t>
  </si>
  <si>
    <t>NON-CURRENT ASSETS</t>
  </si>
  <si>
    <t>3-MONTH ENDED</t>
  </si>
  <si>
    <t>PROPERTY, PLANT AND EQUIPMENT</t>
  </si>
  <si>
    <t>NON-CURRENT LIABILITIES</t>
  </si>
  <si>
    <t xml:space="preserve">** NTA per share is calculated based on net tangible assets divided by the number of ordinary shares of RM1.00 each in issue </t>
  </si>
  <si>
    <t>CASH FROM OPERATIONS</t>
  </si>
  <si>
    <t>Income tax paid</t>
  </si>
  <si>
    <t>Repayment of hire purchase obligations</t>
  </si>
  <si>
    <t>Proceeds from disposal of equipment</t>
  </si>
  <si>
    <t>Drawdown of term loan</t>
  </si>
  <si>
    <t>Proceeds from issuance of shares to minority shareholders by a subsidiary</t>
  </si>
  <si>
    <t>Repayment of term loan</t>
  </si>
  <si>
    <t>Bank overdrafts</t>
  </si>
  <si>
    <t>BANK OVERDRAFTS</t>
  </si>
  <si>
    <t>TERM LOAN</t>
  </si>
  <si>
    <t xml:space="preserve"> FINANCE COST AND DEPRECIATION</t>
  </si>
  <si>
    <t xml:space="preserve"> DEPRECIATION AND INCOME TAX</t>
  </si>
  <si>
    <t>YEAR</t>
  </si>
  <si>
    <t xml:space="preserve">CURRENT </t>
  </si>
  <si>
    <t>CORRESPONDING</t>
  </si>
  <si>
    <t xml:space="preserve">PRECEDING YEAR </t>
  </si>
  <si>
    <t>NET TANGIBLE ASSETS ("NTA") PER SHARE (RM)**</t>
  </si>
  <si>
    <t>FINANCE COSTS</t>
  </si>
  <si>
    <t>Purchase of property, plant and equipment</t>
  </si>
  <si>
    <t>31.12.2004</t>
  </si>
  <si>
    <t>31.12.2003</t>
  </si>
  <si>
    <t>- for the current quarter/12-month ended 31.12.2004</t>
  </si>
  <si>
    <t>- for the preceding quarter/preceding 12-month ended 31.12.2003</t>
  </si>
  <si>
    <t>AS AT 31 December 2004</t>
  </si>
  <si>
    <t>TAX REFUNDABLE</t>
  </si>
  <si>
    <t>FIXED DEPOSITS WITH FINANCIAL INSTITUTION</t>
  </si>
  <si>
    <t>AMOUNT OWING TO RELATED PARTIES</t>
  </si>
  <si>
    <t>AMOUNT OWING TO DIRECTORS</t>
  </si>
  <si>
    <t>DIVIDEND PROPOSED</t>
  </si>
  <si>
    <t>PROVISION OF RETIREMENT BENEFITS</t>
  </si>
  <si>
    <t>NET CURRENT ASSETS</t>
  </si>
  <si>
    <t>For the Period Ended 31 December 2004</t>
  </si>
  <si>
    <t>Equipment written off</t>
  </si>
  <si>
    <t>Impairment loss on property</t>
  </si>
  <si>
    <t>Bad debts recovered</t>
  </si>
  <si>
    <t>CASH AND CASH EQUIVALENTS AT 31 DECEMBER 2004/2003</t>
  </si>
  <si>
    <t>Balance at 31.12.2003/1.1.2004</t>
  </si>
  <si>
    <t>Listing expenses set-off against share premium</t>
  </si>
  <si>
    <t>Balance at 31.12.2004</t>
  </si>
  <si>
    <t>OTHER INVESTMENTS</t>
  </si>
  <si>
    <t>Provision for retirement benefits</t>
  </si>
  <si>
    <t>For the 4th Quarter Ended 31 December 2004</t>
  </si>
  <si>
    <t>12-MONTH ENDED</t>
  </si>
  <si>
    <t xml:space="preserve"> each in issue during the period ended 31 December 2003 and 2004, respectively.</t>
  </si>
  <si>
    <t xml:space="preserve">     as at 31 December 2003 and 2004, respectively</t>
  </si>
  <si>
    <t>Loss on disposal of investment</t>
  </si>
  <si>
    <t>Gain on disposal of equipment</t>
  </si>
  <si>
    <t>NET CASH (FOR)/FROM OPERATING ACTIVITIES</t>
  </si>
  <si>
    <t>CASH FLOWS FROM/(FOR) FINANCING ACTIVITIES</t>
  </si>
  <si>
    <t>NET CASH FROM/(FOR) FINANCING ACTIVITIES</t>
  </si>
  <si>
    <t>FOR THE 4TH QUARTER ENDED 31 DECEMBER 2004</t>
  </si>
  <si>
    <t>Net advances from related parties</t>
  </si>
  <si>
    <t>NET (DECREASE)/INCREASE IN CASH AND CASH EQUIVALENTS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</si>
</sst>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_(* #,##0.00_);_(* \(#,##0.00\);_(* \-??_);_(@_)"/>
    <numFmt numFmtId="183" formatCode="_(* #,##0_);_(* \(#,##0\);_(* \-??_);_(@_)"/>
    <numFmt numFmtId="184" formatCode="mm/yy"/>
    <numFmt numFmtId="185" formatCode="d/mmm/yy"/>
    <numFmt numFmtId="186" formatCode="#,##0\ _$;\-#,##0\ _$"/>
    <numFmt numFmtId="187" formatCode="_(* #,##0.0_);_(* \(#,##0.0\);_(* \-??_);_(@_)"/>
    <numFmt numFmtId="188" formatCode="_(* #,##0.000_);_(* \(#,##0.000\);_(* &quot;-&quot;??_);_(@_)"/>
    <numFmt numFmtId="189" formatCode="_(* #,##0.0000_);_(* \(#,##0.0000\);_(* &quot;-&quot;??_);_(@_)"/>
    <numFmt numFmtId="190" formatCode="_(* #,##0.0_);_(* \(#,##0.0\);_(* &quot;-&quot;?_);_(@_)"/>
    <numFmt numFmtId="191" formatCode="&quot;RM&quot;#,##0_);\(&quot;RM&quot;#,##0\)"/>
    <numFmt numFmtId="192" formatCode="&quot;RM&quot;#,##0_);[Red]\(&quot;RM&quot;#,##0\)"/>
    <numFmt numFmtId="193" formatCode="&quot;RM&quot;#,##0.00_);\(&quot;RM&quot;#,##0.00\)"/>
    <numFmt numFmtId="194" formatCode="&quot;RM&quot;#,##0.00_);[Red]\(&quot;RM&quot;#,##0.00\)"/>
    <numFmt numFmtId="195" formatCode="_(&quot;RM&quot;* #,##0_);_(&quot;RM&quot;* \(#,##0\);_(&quot;RM&quot;* &quot;-&quot;_);_(@_)"/>
    <numFmt numFmtId="196" formatCode="_(&quot;RM&quot;* #,##0.00_);_(&quot;RM&quot;* \(#,##0.00\);_(&quot;RM&quot;* &quot;-&quot;??_);_(@_)"/>
    <numFmt numFmtId="197" formatCode="_-* #,##0_-;\-* #,##0_-;_-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0"/>
    </font>
    <font>
      <b/>
      <sz val="14"/>
      <name val="Bookman Old Style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6"/>
      <name val="Bookman Old Style"/>
      <family val="1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0" fillId="0" borderId="0" xfId="15" applyNumberFormat="1" applyBorder="1" applyAlignment="1">
      <alignment/>
    </xf>
    <xf numFmtId="164" fontId="0" fillId="0" borderId="0" xfId="15" applyNumberFormat="1" applyFill="1" applyAlignment="1">
      <alignment/>
    </xf>
    <xf numFmtId="43" fontId="0" fillId="0" borderId="0" xfId="0" applyNumberFormat="1" applyAlignment="1">
      <alignment/>
    </xf>
    <xf numFmtId="43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2" fillId="0" borderId="0" xfId="20" applyFont="1" applyFill="1">
      <alignment/>
      <protection/>
    </xf>
    <xf numFmtId="0" fontId="1" fillId="0" borderId="0" xfId="20" applyFont="1" applyAlignment="1">
      <alignment horizontal="left"/>
      <protection/>
    </xf>
    <xf numFmtId="0" fontId="0" fillId="0" borderId="0" xfId="0" applyFont="1" applyAlignment="1">
      <alignment/>
    </xf>
    <xf numFmtId="164" fontId="0" fillId="0" borderId="2" xfId="15" applyNumberFormat="1" applyBorder="1" applyAlignment="1">
      <alignment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 horizontal="center"/>
    </xf>
    <xf numFmtId="0" fontId="0" fillId="2" borderId="0" xfId="0" applyFill="1" applyAlignment="1">
      <alignment/>
    </xf>
    <xf numFmtId="164" fontId="4" fillId="0" borderId="0" xfId="15" applyNumberFormat="1" applyFont="1" applyFill="1" applyAlignment="1">
      <alignment horizontal="center"/>
    </xf>
    <xf numFmtId="164" fontId="4" fillId="0" borderId="0" xfId="15" applyNumberFormat="1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20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9" fillId="0" borderId="0" xfId="20" applyFont="1" applyFill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64" fontId="9" fillId="0" borderId="0" xfId="15" applyNumberFormat="1" applyFont="1" applyAlignment="1">
      <alignment horizontal="center"/>
    </xf>
    <xf numFmtId="164" fontId="10" fillId="0" borderId="0" xfId="15" applyNumberFormat="1" applyFont="1" applyFill="1" applyAlignment="1">
      <alignment/>
    </xf>
    <xf numFmtId="164" fontId="10" fillId="0" borderId="0" xfId="15" applyNumberFormat="1" applyFont="1" applyAlignment="1">
      <alignment/>
    </xf>
    <xf numFmtId="43" fontId="0" fillId="0" borderId="0" xfId="15" applyFont="1" applyAlignment="1">
      <alignment/>
    </xf>
    <xf numFmtId="164" fontId="10" fillId="0" borderId="1" xfId="15" applyNumberFormat="1" applyFont="1" applyBorder="1" applyAlignment="1">
      <alignment/>
    </xf>
    <xf numFmtId="164" fontId="10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12" fillId="0" borderId="0" xfId="15" applyFont="1" applyAlignment="1">
      <alignment/>
    </xf>
    <xf numFmtId="13" fontId="12" fillId="0" borderId="0" xfId="15" applyNumberFormat="1" applyFont="1" applyAlignment="1">
      <alignment/>
    </xf>
    <xf numFmtId="43" fontId="12" fillId="0" borderId="0" xfId="15" applyFont="1" applyAlignment="1">
      <alignment horizontal="center"/>
    </xf>
    <xf numFmtId="164" fontId="12" fillId="0" borderId="0" xfId="15" applyNumberFormat="1" applyFont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43" fontId="12" fillId="0" borderId="4" xfId="15" applyFont="1" applyBorder="1" applyAlignment="1">
      <alignment/>
    </xf>
    <xf numFmtId="43" fontId="12" fillId="0" borderId="5" xfId="15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0" xfId="15" applyNumberFormat="1" applyFont="1" applyBorder="1" applyAlignment="1">
      <alignment/>
    </xf>
    <xf numFmtId="43" fontId="12" fillId="0" borderId="0" xfId="15" applyFont="1" applyBorder="1" applyAlignment="1">
      <alignment/>
    </xf>
    <xf numFmtId="164" fontId="12" fillId="0" borderId="0" xfId="15" applyNumberFormat="1" applyFont="1" applyBorder="1" applyAlignment="1">
      <alignment horizontal="left"/>
    </xf>
    <xf numFmtId="43" fontId="13" fillId="0" borderId="7" xfId="15" applyFont="1" applyBorder="1" applyAlignment="1">
      <alignment/>
    </xf>
    <xf numFmtId="43" fontId="12" fillId="0" borderId="7" xfId="15" applyFont="1" applyBorder="1" applyAlignment="1">
      <alignment/>
    </xf>
    <xf numFmtId="0" fontId="12" fillId="0" borderId="6" xfId="0" applyFont="1" applyBorder="1" applyAlignment="1" quotePrefix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43" fontId="12" fillId="0" borderId="9" xfId="15" applyFont="1" applyBorder="1" applyAlignment="1">
      <alignment/>
    </xf>
    <xf numFmtId="164" fontId="12" fillId="0" borderId="9" xfId="15" applyNumberFormat="1" applyFont="1" applyBorder="1" applyAlignment="1">
      <alignment/>
    </xf>
    <xf numFmtId="43" fontId="12" fillId="0" borderId="10" xfId="15" applyFont="1" applyBorder="1" applyAlignment="1">
      <alignment/>
    </xf>
    <xf numFmtId="164" fontId="0" fillId="0" borderId="11" xfId="15" applyNumberFormat="1" applyBorder="1" applyAlignment="1">
      <alignment/>
    </xf>
    <xf numFmtId="0" fontId="14" fillId="0" borderId="0" xfId="0" applyFont="1" applyAlignment="1">
      <alignment/>
    </xf>
    <xf numFmtId="164" fontId="10" fillId="0" borderId="0" xfId="15" applyNumberFormat="1" applyFont="1" applyFill="1" applyBorder="1" applyAlignment="1">
      <alignment/>
    </xf>
    <xf numFmtId="164" fontId="10" fillId="0" borderId="1" xfId="15" applyNumberFormat="1" applyFont="1" applyFill="1" applyBorder="1" applyAlignment="1">
      <alignment/>
    </xf>
    <xf numFmtId="164" fontId="10" fillId="0" borderId="1" xfId="15" applyNumberFormat="1" applyFont="1" applyFill="1" applyBorder="1" applyAlignment="1">
      <alignment horizontal="center"/>
    </xf>
    <xf numFmtId="0" fontId="1" fillId="0" borderId="0" xfId="20" applyFont="1" applyFill="1">
      <alignment/>
      <protection/>
    </xf>
    <xf numFmtId="0" fontId="1" fillId="0" borderId="0" xfId="0" applyFont="1" applyAlignment="1">
      <alignment horizontal="center"/>
    </xf>
    <xf numFmtId="164" fontId="0" fillId="0" borderId="0" xfId="15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4" fontId="1" fillId="0" borderId="0" xfId="0" applyNumberFormat="1" applyFont="1" applyBorder="1" applyAlignment="1" quotePrefix="1">
      <alignment horizontal="center"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center"/>
    </xf>
    <xf numFmtId="164" fontId="0" fillId="0" borderId="1" xfId="15" applyNumberFormat="1" applyFont="1" applyBorder="1" applyAlignment="1">
      <alignment/>
    </xf>
    <xf numFmtId="164" fontId="0" fillId="0" borderId="1" xfId="15" applyNumberFormat="1" applyFont="1" applyBorder="1" applyAlignment="1">
      <alignment horizontal="center"/>
    </xf>
    <xf numFmtId="164" fontId="0" fillId="0" borderId="0" xfId="15" applyNumberFormat="1" applyFont="1" applyBorder="1" applyAlignment="1">
      <alignment/>
    </xf>
    <xf numFmtId="164" fontId="0" fillId="0" borderId="0" xfId="15" applyNumberFormat="1" applyFont="1" applyBorder="1" applyAlignment="1">
      <alignment horizontal="center"/>
    </xf>
    <xf numFmtId="164" fontId="0" fillId="0" borderId="0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0" fillId="0" borderId="1" xfId="15" applyNumberFormat="1" applyFont="1" applyFill="1" applyBorder="1" applyAlignment="1">
      <alignment horizontal="center"/>
    </xf>
    <xf numFmtId="164" fontId="0" fillId="0" borderId="2" xfId="15" applyNumberFormat="1" applyFont="1" applyBorder="1" applyAlignment="1">
      <alignment/>
    </xf>
    <xf numFmtId="164" fontId="0" fillId="0" borderId="12" xfId="15" applyNumberFormat="1" applyFont="1" applyBorder="1" applyAlignment="1">
      <alignment/>
    </xf>
    <xf numFmtId="43" fontId="0" fillId="0" borderId="0" xfId="15" applyFont="1" applyFill="1" applyAlignment="1">
      <alignment horizontal="center"/>
    </xf>
    <xf numFmtId="43" fontId="1" fillId="0" borderId="0" xfId="15" applyFont="1" applyAlignment="1">
      <alignment/>
    </xf>
    <xf numFmtId="43" fontId="0" fillId="0" borderId="0" xfId="15" applyFont="1" applyAlignment="1">
      <alignment horizontal="center"/>
    </xf>
    <xf numFmtId="0" fontId="9" fillId="0" borderId="0" xfId="20" applyFont="1" applyAlignment="1">
      <alignment horizontal="left"/>
      <protection/>
    </xf>
    <xf numFmtId="43" fontId="0" fillId="0" borderId="0" xfId="15" applyNumberFormat="1" applyFont="1" applyAlignment="1">
      <alignment/>
    </xf>
    <xf numFmtId="0" fontId="10" fillId="2" borderId="0" xfId="0" applyFont="1" applyFill="1" applyAlignment="1">
      <alignment/>
    </xf>
    <xf numFmtId="164" fontId="9" fillId="0" borderId="0" xfId="15" applyNumberFormat="1" applyFont="1" applyAlignment="1">
      <alignment/>
    </xf>
    <xf numFmtId="164" fontId="9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Fill="1" applyAlignment="1">
      <alignment/>
    </xf>
    <xf numFmtId="164" fontId="9" fillId="0" borderId="0" xfId="15" applyNumberFormat="1" applyFont="1" applyFill="1" applyAlignment="1">
      <alignment/>
    </xf>
    <xf numFmtId="164" fontId="9" fillId="0" borderId="13" xfId="15" applyNumberFormat="1" applyFont="1" applyBorder="1" applyAlignment="1">
      <alignment/>
    </xf>
    <xf numFmtId="0" fontId="15" fillId="0" borderId="0" xfId="0" applyFont="1" applyAlignment="1">
      <alignment horizontal="center"/>
    </xf>
    <xf numFmtId="15" fontId="9" fillId="0" borderId="0" xfId="0" applyNumberFormat="1" applyFont="1" applyAlignment="1">
      <alignment horizontal="left"/>
    </xf>
    <xf numFmtId="164" fontId="9" fillId="0" borderId="11" xfId="15" applyNumberFormat="1" applyFont="1" applyBorder="1" applyAlignment="1">
      <alignment/>
    </xf>
    <xf numFmtId="164" fontId="9" fillId="0" borderId="0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10" fillId="0" borderId="1" xfId="0" applyNumberFormat="1" applyFont="1" applyFill="1" applyBorder="1" applyAlignment="1">
      <alignment/>
    </xf>
    <xf numFmtId="164" fontId="9" fillId="0" borderId="13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20" applyFont="1" applyFill="1">
      <alignment/>
      <protection/>
    </xf>
    <xf numFmtId="0" fontId="10" fillId="0" borderId="0" xfId="20" applyFont="1" applyFill="1">
      <alignment/>
      <protection/>
    </xf>
    <xf numFmtId="164" fontId="9" fillId="0" borderId="0" xfId="15" applyNumberFormat="1" applyFont="1" applyFill="1" applyAlignment="1">
      <alignment horizontal="center"/>
    </xf>
    <xf numFmtId="164" fontId="9" fillId="0" borderId="14" xfId="15" applyNumberFormat="1" applyFont="1" applyFill="1" applyBorder="1" applyAlignment="1">
      <alignment horizontal="center"/>
    </xf>
    <xf numFmtId="164" fontId="9" fillId="0" borderId="0" xfId="15" applyNumberFormat="1" applyFont="1" applyFill="1" applyBorder="1" applyAlignment="1">
      <alignment horizontal="center"/>
    </xf>
    <xf numFmtId="164" fontId="9" fillId="0" borderId="1" xfId="15" applyNumberFormat="1" applyFont="1" applyFill="1" applyBorder="1" applyAlignment="1">
      <alignment horizontal="center"/>
    </xf>
    <xf numFmtId="164" fontId="10" fillId="0" borderId="0" xfId="15" applyNumberFormat="1" applyFont="1" applyFill="1" applyAlignment="1">
      <alignment horizontal="center"/>
    </xf>
    <xf numFmtId="183" fontId="10" fillId="0" borderId="0" xfId="17" applyNumberFormat="1" applyFont="1" applyFill="1" applyBorder="1" applyAlignment="1" applyProtection="1">
      <alignment/>
      <protection/>
    </xf>
    <xf numFmtId="164" fontId="10" fillId="0" borderId="0" xfId="15" applyNumberFormat="1" applyFont="1" applyFill="1" applyBorder="1" applyAlignment="1">
      <alignment horizontal="center"/>
    </xf>
    <xf numFmtId="164" fontId="10" fillId="0" borderId="11" xfId="15" applyNumberFormat="1" applyFont="1" applyFill="1" applyBorder="1" applyAlignment="1">
      <alignment/>
    </xf>
    <xf numFmtId="164" fontId="10" fillId="0" borderId="0" xfId="15" applyNumberFormat="1" applyFont="1" applyFill="1" applyBorder="1" applyAlignment="1" applyProtection="1">
      <alignment/>
      <protection/>
    </xf>
    <xf numFmtId="164" fontId="0" fillId="0" borderId="0" xfId="15" applyNumberFormat="1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15" applyNumberFormat="1" applyFont="1" applyBorder="1" applyAlignment="1" quotePrefix="1">
      <alignment horizont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Normal_GFS 3rd qtr(Sept - 2004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55"/>
  <sheetViews>
    <sheetView showGridLines="0" zoomScaleSheetLayoutView="100" workbookViewId="0" topLeftCell="A28">
      <selection activeCell="C38" sqref="C38"/>
    </sheetView>
  </sheetViews>
  <sheetFormatPr defaultColWidth="9.140625" defaultRowHeight="12.75"/>
  <cols>
    <col min="1" max="1" width="40.421875" style="15" customWidth="1"/>
    <col min="2" max="2" width="4.8515625" style="15" customWidth="1"/>
    <col min="3" max="3" width="16.28125" style="15" customWidth="1"/>
    <col min="4" max="4" width="1.7109375" style="15" customWidth="1"/>
    <col min="5" max="5" width="17.421875" style="15" customWidth="1"/>
    <col min="6" max="6" width="1.1484375" style="15" customWidth="1"/>
    <col min="7" max="7" width="15.7109375" style="15" customWidth="1"/>
    <col min="8" max="8" width="2.00390625" style="15" customWidth="1"/>
    <col min="9" max="9" width="17.28125" style="15" customWidth="1"/>
    <col min="10" max="16384" width="9.140625" style="15" customWidth="1"/>
  </cols>
  <sheetData>
    <row r="1" ht="18">
      <c r="A1" s="25" t="s">
        <v>85</v>
      </c>
    </row>
    <row r="2" ht="15.75">
      <c r="A2" s="28" t="s">
        <v>63</v>
      </c>
    </row>
    <row r="3" spans="1:4" ht="15.75">
      <c r="A3" s="28" t="s">
        <v>154</v>
      </c>
      <c r="D3" s="29"/>
    </row>
    <row r="4" spans="1:4" ht="12.75">
      <c r="A4" s="14"/>
      <c r="D4" s="29"/>
    </row>
    <row r="5" spans="1:4" ht="15">
      <c r="A5" s="30" t="s">
        <v>36</v>
      </c>
      <c r="D5" s="29"/>
    </row>
    <row r="6" spans="1:4" ht="12.75">
      <c r="A6" s="67"/>
      <c r="D6" s="29"/>
    </row>
    <row r="7" spans="2:9" ht="12.75">
      <c r="B7" s="2"/>
      <c r="C7" s="121" t="s">
        <v>0</v>
      </c>
      <c r="D7" s="121"/>
      <c r="E7" s="121"/>
      <c r="F7" s="29"/>
      <c r="G7" s="120" t="s">
        <v>1</v>
      </c>
      <c r="H7" s="120"/>
      <c r="I7" s="120"/>
    </row>
    <row r="8" spans="3:9" ht="12.75">
      <c r="C8" s="121" t="s">
        <v>109</v>
      </c>
      <c r="D8" s="121"/>
      <c r="E8" s="121"/>
      <c r="F8" s="68"/>
      <c r="G8" s="120" t="s">
        <v>155</v>
      </c>
      <c r="H8" s="120"/>
      <c r="I8" s="120"/>
    </row>
    <row r="9" spans="1:9" ht="12.75">
      <c r="A9" s="69"/>
      <c r="C9" s="68" t="s">
        <v>126</v>
      </c>
      <c r="D9" s="68"/>
      <c r="E9" s="68" t="s">
        <v>128</v>
      </c>
      <c r="F9" s="2"/>
      <c r="G9" s="68" t="s">
        <v>126</v>
      </c>
      <c r="H9" s="70"/>
      <c r="I9" s="1" t="s">
        <v>128</v>
      </c>
    </row>
    <row r="10" spans="1:9" ht="12.75">
      <c r="A10" s="69"/>
      <c r="C10" s="68" t="s">
        <v>125</v>
      </c>
      <c r="D10" s="68"/>
      <c r="E10" s="68" t="s">
        <v>127</v>
      </c>
      <c r="F10" s="2"/>
      <c r="G10" s="68" t="s">
        <v>125</v>
      </c>
      <c r="H10" s="70"/>
      <c r="I10" s="68" t="s">
        <v>127</v>
      </c>
    </row>
    <row r="11" spans="3:9" ht="12.75">
      <c r="C11" s="68" t="s">
        <v>2</v>
      </c>
      <c r="D11" s="68"/>
      <c r="E11" s="68" t="s">
        <v>2</v>
      </c>
      <c r="F11" s="2"/>
      <c r="G11" s="1" t="s">
        <v>3</v>
      </c>
      <c r="H11" s="71"/>
      <c r="I11" s="1" t="s">
        <v>3</v>
      </c>
    </row>
    <row r="12" spans="3:9" ht="12.75">
      <c r="C12" s="68" t="s">
        <v>4</v>
      </c>
      <c r="D12" s="70"/>
      <c r="E12" s="68" t="s">
        <v>4</v>
      </c>
      <c r="F12" s="2"/>
      <c r="G12" s="1" t="s">
        <v>5</v>
      </c>
      <c r="H12" s="71"/>
      <c r="I12" s="1" t="s">
        <v>5</v>
      </c>
    </row>
    <row r="13" spans="3:9" ht="12.75">
      <c r="C13" s="116" t="s">
        <v>132</v>
      </c>
      <c r="D13" s="72"/>
      <c r="E13" s="116" t="s">
        <v>133</v>
      </c>
      <c r="F13" s="2"/>
      <c r="G13" s="116" t="s">
        <v>132</v>
      </c>
      <c r="H13" s="72"/>
      <c r="I13" s="116" t="s">
        <v>133</v>
      </c>
    </row>
    <row r="14" spans="3:9" ht="12.75">
      <c r="C14" s="68" t="s">
        <v>6</v>
      </c>
      <c r="D14" s="70"/>
      <c r="E14" s="68" t="s">
        <v>6</v>
      </c>
      <c r="F14" s="68"/>
      <c r="G14" s="1" t="s">
        <v>6</v>
      </c>
      <c r="H14" s="71"/>
      <c r="I14" s="1" t="s">
        <v>6</v>
      </c>
    </row>
    <row r="15" spans="1:58" ht="12.75">
      <c r="A15" s="15" t="s">
        <v>7</v>
      </c>
      <c r="C15" s="69">
        <f>G15-116733299</f>
        <v>40303504</v>
      </c>
      <c r="D15" s="73"/>
      <c r="E15" s="115">
        <f>I15-74763891</f>
        <v>32080999</v>
      </c>
      <c r="F15" s="73"/>
      <c r="G15" s="69">
        <v>157036803</v>
      </c>
      <c r="H15" s="73"/>
      <c r="I15" s="115">
        <v>106844890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</row>
    <row r="16" spans="3:58" ht="12.75">
      <c r="C16" s="73"/>
      <c r="D16" s="73"/>
      <c r="E16" s="74"/>
      <c r="F16" s="73"/>
      <c r="G16" s="73"/>
      <c r="H16" s="73"/>
      <c r="I16" s="74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</row>
    <row r="17" spans="1:58" ht="12.75">
      <c r="A17" s="15" t="s">
        <v>8</v>
      </c>
      <c r="C17" s="75">
        <f>G17+86256484</f>
        <v>-30513309</v>
      </c>
      <c r="D17" s="73"/>
      <c r="E17" s="76">
        <f>I17+48667155</f>
        <v>-23357282</v>
      </c>
      <c r="F17" s="73"/>
      <c r="G17" s="75">
        <f>-123816822+7047029</f>
        <v>-116769793</v>
      </c>
      <c r="H17" s="73"/>
      <c r="I17" s="76">
        <f>-77778424+5753987</f>
        <v>-72024437</v>
      </c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</row>
    <row r="18" spans="3:58" ht="12.75">
      <c r="C18" s="73">
        <f>SUM(C15:C17)</f>
        <v>9790195</v>
      </c>
      <c r="D18" s="73"/>
      <c r="E18" s="73">
        <f>SUM(E15:E17)</f>
        <v>8723717</v>
      </c>
      <c r="F18" s="73"/>
      <c r="G18" s="73">
        <f>SUM(G15:G17)</f>
        <v>40267010</v>
      </c>
      <c r="H18" s="73"/>
      <c r="I18" s="73">
        <f>SUM(I15:I17)</f>
        <v>34820453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</row>
    <row r="19" spans="3:58" ht="12.75">
      <c r="C19" s="73"/>
      <c r="D19" s="73"/>
      <c r="E19" s="74"/>
      <c r="F19" s="73"/>
      <c r="G19" s="73"/>
      <c r="H19" s="73"/>
      <c r="I19" s="74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</row>
    <row r="20" spans="1:58" ht="12.75">
      <c r="A20" s="15" t="s">
        <v>83</v>
      </c>
      <c r="C20" s="69">
        <f>G20+6881207</f>
        <v>-3265116</v>
      </c>
      <c r="D20" s="73"/>
      <c r="E20" s="115">
        <f>I20+5032896</f>
        <v>-3071241</v>
      </c>
      <c r="F20" s="73"/>
      <c r="G20" s="69">
        <f>-9001683-1144640</f>
        <v>-10146323</v>
      </c>
      <c r="H20" s="73"/>
      <c r="I20" s="115">
        <f>-6753140-1350997</f>
        <v>-8104137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</row>
    <row r="21" spans="3:58" ht="12.75">
      <c r="C21" s="69"/>
      <c r="D21" s="73"/>
      <c r="E21" s="115"/>
      <c r="F21" s="73"/>
      <c r="G21" s="69"/>
      <c r="H21" s="73"/>
      <c r="I21" s="11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</row>
    <row r="22" spans="1:58" ht="12.75">
      <c r="A22" s="15" t="s">
        <v>9</v>
      </c>
      <c r="C22" s="80">
        <f>G22+1312885</f>
        <v>215689</v>
      </c>
      <c r="D22" s="73"/>
      <c r="E22" s="81">
        <f>I22+1173119</f>
        <v>-258055</v>
      </c>
      <c r="F22" s="73"/>
      <c r="G22" s="80">
        <v>-1097196</v>
      </c>
      <c r="H22" s="73"/>
      <c r="I22" s="81">
        <v>-1431174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</row>
    <row r="23" spans="3:58" ht="12.75">
      <c r="C23" s="77"/>
      <c r="D23" s="73"/>
      <c r="E23" s="78"/>
      <c r="F23" s="73"/>
      <c r="G23" s="77"/>
      <c r="H23" s="73"/>
      <c r="I23" s="78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</row>
    <row r="24" spans="1:58" ht="12.75">
      <c r="A24" s="15" t="s">
        <v>10</v>
      </c>
      <c r="C24" s="79"/>
      <c r="D24" s="69"/>
      <c r="E24" s="79"/>
      <c r="F24" s="69"/>
      <c r="G24" s="79"/>
      <c r="H24" s="69"/>
      <c r="I24" s="79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</row>
    <row r="25" spans="1:58" ht="12.75">
      <c r="A25" s="15" t="s">
        <v>123</v>
      </c>
      <c r="C25" s="79">
        <f>C18+C20+C22</f>
        <v>6740768</v>
      </c>
      <c r="D25" s="73"/>
      <c r="E25" s="79">
        <f>E18+E20+E22</f>
        <v>5394421</v>
      </c>
      <c r="F25" s="73"/>
      <c r="G25" s="79">
        <f>G18+G20+G22</f>
        <v>29023491</v>
      </c>
      <c r="H25" s="73"/>
      <c r="I25" s="79">
        <f>I18+I20+I22</f>
        <v>25285142</v>
      </c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</row>
    <row r="26" spans="3:58" ht="12.75">
      <c r="C26" s="73"/>
      <c r="D26" s="73"/>
      <c r="E26" s="74"/>
      <c r="F26" s="73"/>
      <c r="G26" s="73"/>
      <c r="H26" s="73"/>
      <c r="I26" s="74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</row>
    <row r="27" spans="1:58" ht="12.75">
      <c r="A27" s="15" t="s">
        <v>11</v>
      </c>
      <c r="C27" s="75">
        <f>G27-1382258</f>
        <v>-47753</v>
      </c>
      <c r="D27" s="73"/>
      <c r="E27" s="76">
        <f>I27-595522</f>
        <v>-68517</v>
      </c>
      <c r="F27" s="73"/>
      <c r="G27" s="75">
        <v>1334505</v>
      </c>
      <c r="H27" s="73"/>
      <c r="I27" s="76">
        <v>527005</v>
      </c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</row>
    <row r="28" spans="3:58" ht="12.75">
      <c r="C28" s="77"/>
      <c r="D28" s="73"/>
      <c r="E28" s="78"/>
      <c r="F28" s="73"/>
      <c r="G28" s="77"/>
      <c r="H28" s="73"/>
      <c r="I28" s="78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</row>
    <row r="29" spans="1:58" ht="12.75">
      <c r="A29" s="15" t="s">
        <v>69</v>
      </c>
      <c r="C29" s="69"/>
      <c r="D29" s="69"/>
      <c r="E29" s="69"/>
      <c r="F29" s="69"/>
      <c r="G29" s="69"/>
      <c r="H29" s="69"/>
      <c r="I29" s="69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</row>
    <row r="30" spans="1:58" ht="12.75">
      <c r="A30" s="15" t="s">
        <v>124</v>
      </c>
      <c r="C30" s="69">
        <f>C25+C27</f>
        <v>6693015</v>
      </c>
      <c r="D30" s="73"/>
      <c r="E30" s="69">
        <f>E25+E27</f>
        <v>5325904</v>
      </c>
      <c r="F30" s="73"/>
      <c r="G30" s="69">
        <f>G25+G27</f>
        <v>30357996</v>
      </c>
      <c r="H30" s="73"/>
      <c r="I30" s="69">
        <f>I25+I27</f>
        <v>25812147</v>
      </c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</row>
    <row r="31" spans="3:58" ht="12.75">
      <c r="C31" s="73"/>
      <c r="D31" s="73"/>
      <c r="E31" s="74"/>
      <c r="F31" s="73"/>
      <c r="G31" s="73"/>
      <c r="H31" s="73"/>
      <c r="I31" s="74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</row>
    <row r="32" spans="1:58" ht="12.75">
      <c r="A32" s="15" t="s">
        <v>130</v>
      </c>
      <c r="C32" s="77">
        <f>G32+1513548</f>
        <v>-486446</v>
      </c>
      <c r="D32" s="77"/>
      <c r="E32" s="78">
        <f>I32+1883251</f>
        <v>-537670</v>
      </c>
      <c r="F32" s="77"/>
      <c r="G32" s="77">
        <v>-1999994</v>
      </c>
      <c r="H32" s="77"/>
      <c r="I32" s="78">
        <v>-2420921</v>
      </c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</row>
    <row r="33" spans="3:58" ht="12.75">
      <c r="C33" s="77"/>
      <c r="D33" s="73"/>
      <c r="E33" s="78"/>
      <c r="F33" s="73"/>
      <c r="G33" s="77"/>
      <c r="H33" s="73"/>
      <c r="I33" s="78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</row>
    <row r="34" spans="1:58" ht="12.75">
      <c r="A34" s="15" t="s">
        <v>70</v>
      </c>
      <c r="C34" s="80">
        <f>G34+5112552</f>
        <v>-1934477</v>
      </c>
      <c r="D34" s="69"/>
      <c r="E34" s="81">
        <f>I34+4249522</f>
        <v>-1504465</v>
      </c>
      <c r="F34" s="69"/>
      <c r="G34" s="80">
        <v>-7047029</v>
      </c>
      <c r="H34" s="69"/>
      <c r="I34" s="81">
        <v>-5753987</v>
      </c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</row>
    <row r="35" spans="3:58" ht="12.75">
      <c r="C35" s="73"/>
      <c r="D35" s="73"/>
      <c r="E35" s="74"/>
      <c r="F35" s="73"/>
      <c r="G35" s="73"/>
      <c r="H35" s="73"/>
      <c r="I35" s="74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</row>
    <row r="36" spans="1:58" ht="12.75">
      <c r="A36" s="15" t="s">
        <v>71</v>
      </c>
      <c r="C36" s="73">
        <f>C30+C32+C34</f>
        <v>4272092</v>
      </c>
      <c r="D36" s="73"/>
      <c r="E36" s="73">
        <f>E30+E32+E34</f>
        <v>3283769</v>
      </c>
      <c r="F36" s="73"/>
      <c r="G36" s="73">
        <f>G30+G32+G34</f>
        <v>21310973</v>
      </c>
      <c r="H36" s="73"/>
      <c r="I36" s="73">
        <f>I30+I32+I34</f>
        <v>17637239</v>
      </c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</row>
    <row r="37" spans="3:58" ht="12.75">
      <c r="C37" s="73"/>
      <c r="D37" s="73"/>
      <c r="E37" s="74"/>
      <c r="F37" s="73"/>
      <c r="G37" s="73"/>
      <c r="H37" s="73"/>
      <c r="I37" s="74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</row>
    <row r="38" spans="1:58" ht="12.75">
      <c r="A38" s="15" t="s">
        <v>72</v>
      </c>
      <c r="C38" s="73">
        <f>G38+4526594</f>
        <v>503643</v>
      </c>
      <c r="D38" s="73"/>
      <c r="E38" s="74">
        <f>I38+2535943</f>
        <v>-533496</v>
      </c>
      <c r="F38" s="73"/>
      <c r="G38" s="73">
        <v>-4022951</v>
      </c>
      <c r="H38" s="73"/>
      <c r="I38" s="74">
        <v>-3069439</v>
      </c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</row>
    <row r="39" spans="3:58" ht="12.75">
      <c r="C39" s="73"/>
      <c r="D39" s="73"/>
      <c r="E39" s="74"/>
      <c r="F39" s="73"/>
      <c r="G39" s="73"/>
      <c r="H39" s="73"/>
      <c r="I39" s="74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</row>
    <row r="40" spans="1:58" ht="12.75">
      <c r="A40" s="15" t="s">
        <v>73</v>
      </c>
      <c r="C40" s="82">
        <f>C36+C38</f>
        <v>4775735</v>
      </c>
      <c r="D40" s="77"/>
      <c r="E40" s="82">
        <f>E36+E38</f>
        <v>2750273</v>
      </c>
      <c r="F40" s="77"/>
      <c r="G40" s="82">
        <f>G36+G38</f>
        <v>17288022</v>
      </c>
      <c r="H40" s="77"/>
      <c r="I40" s="82">
        <f>I36+I38</f>
        <v>14567800</v>
      </c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</row>
    <row r="41" spans="3:58" ht="12.75">
      <c r="C41" s="77"/>
      <c r="D41" s="77"/>
      <c r="E41" s="77"/>
      <c r="F41" s="77"/>
      <c r="G41" s="77"/>
      <c r="H41" s="77"/>
      <c r="I41" s="77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</row>
    <row r="42" spans="1:58" ht="12.75">
      <c r="A42" s="15" t="s">
        <v>41</v>
      </c>
      <c r="C42" s="77">
        <v>0</v>
      </c>
      <c r="D42" s="77"/>
      <c r="E42" s="77">
        <f>I42+1133358</f>
        <v>-265673</v>
      </c>
      <c r="F42" s="77"/>
      <c r="G42" s="77">
        <v>0</v>
      </c>
      <c r="H42" s="77"/>
      <c r="I42" s="77">
        <v>-1399031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</row>
    <row r="43" spans="3:58" ht="12.75">
      <c r="C43" s="77"/>
      <c r="D43" s="73"/>
      <c r="E43" s="78"/>
      <c r="F43" s="73"/>
      <c r="G43" s="77"/>
      <c r="H43" s="73"/>
      <c r="I43" s="78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</row>
    <row r="44" spans="1:58" ht="13.5" thickBot="1">
      <c r="A44" s="15" t="s">
        <v>74</v>
      </c>
      <c r="C44" s="83">
        <f>C40+C42</f>
        <v>4775735</v>
      </c>
      <c r="D44" s="73"/>
      <c r="E44" s="83">
        <f>E40+E42</f>
        <v>2484600</v>
      </c>
      <c r="F44" s="73"/>
      <c r="G44" s="83">
        <f>G40+G42</f>
        <v>17288022</v>
      </c>
      <c r="H44" s="73"/>
      <c r="I44" s="83">
        <f>I40+I42</f>
        <v>13168769</v>
      </c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</row>
    <row r="45" spans="3:58" ht="13.5" thickTop="1">
      <c r="C45" s="77"/>
      <c r="D45" s="73"/>
      <c r="E45" s="78"/>
      <c r="F45" s="73"/>
      <c r="G45" s="77"/>
      <c r="H45" s="73"/>
      <c r="I45" s="78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</row>
    <row r="46" spans="3:58" ht="12.75">
      <c r="C46" s="36"/>
      <c r="D46" s="36"/>
      <c r="E46" s="36"/>
      <c r="F46" s="36"/>
      <c r="G46" s="36"/>
      <c r="H46" s="36"/>
      <c r="I46" s="84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</row>
    <row r="47" spans="1:58" ht="12.75">
      <c r="A47" s="2" t="s">
        <v>75</v>
      </c>
      <c r="B47" s="2"/>
      <c r="C47" s="85"/>
      <c r="D47" s="85"/>
      <c r="E47" s="85"/>
      <c r="F47" s="85"/>
      <c r="G47" s="85"/>
      <c r="H47" s="36"/>
      <c r="I47" s="8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</row>
    <row r="48" spans="1:58" ht="12.75">
      <c r="A48" s="15" t="s">
        <v>12</v>
      </c>
      <c r="B48" s="2"/>
      <c r="C48" s="36">
        <f>C44/G57*100</f>
        <v>7.34714841055639</v>
      </c>
      <c r="D48" s="36"/>
      <c r="E48" s="36">
        <f>E44/G59*100</f>
        <v>4.072390469439296</v>
      </c>
      <c r="F48" s="36"/>
      <c r="G48" s="36">
        <f>G44/G57*100</f>
        <v>26.596463865554494</v>
      </c>
      <c r="H48" s="36"/>
      <c r="I48" s="36">
        <f>I44/G59*100</f>
        <v>21.58430707954908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</row>
    <row r="49" spans="2:58" ht="12.75">
      <c r="B49" s="2"/>
      <c r="C49" s="85"/>
      <c r="D49" s="85"/>
      <c r="E49" s="85"/>
      <c r="F49" s="85"/>
      <c r="G49" s="8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</row>
    <row r="50" spans="1:58" ht="12.75">
      <c r="A50" s="39" t="s">
        <v>38</v>
      </c>
      <c r="B50" s="40"/>
      <c r="C50" s="41"/>
      <c r="D50" s="41"/>
      <c r="E50" s="42"/>
      <c r="F50" s="41"/>
      <c r="G50" s="41"/>
      <c r="H50" s="41"/>
      <c r="I50" s="43"/>
      <c r="J50" s="41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</row>
    <row r="51" spans="1:58" ht="12.75">
      <c r="A51" s="40" t="s">
        <v>84</v>
      </c>
      <c r="B51" s="40"/>
      <c r="C51" s="41"/>
      <c r="D51" s="41"/>
      <c r="E51" s="41"/>
      <c r="F51" s="41"/>
      <c r="G51" s="41"/>
      <c r="H51" s="41"/>
      <c r="I51" s="43"/>
      <c r="J51" s="41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1:58" ht="12.75">
      <c r="A52" s="40" t="s">
        <v>156</v>
      </c>
      <c r="B52" s="40"/>
      <c r="C52" s="41"/>
      <c r="D52" s="41"/>
      <c r="E52" s="41"/>
      <c r="F52" s="41"/>
      <c r="G52" s="41"/>
      <c r="H52" s="41"/>
      <c r="I52" s="43"/>
      <c r="J52" s="41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</row>
    <row r="53" spans="1:58" ht="13.5" thickBot="1">
      <c r="A53" s="39"/>
      <c r="B53" s="40"/>
      <c r="C53" s="41"/>
      <c r="D53" s="41"/>
      <c r="E53" s="41"/>
      <c r="F53" s="41"/>
      <c r="G53" s="41"/>
      <c r="H53" s="41"/>
      <c r="I53" s="43"/>
      <c r="J53" s="41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</row>
    <row r="54" spans="1:58" ht="12.75">
      <c r="A54" s="45"/>
      <c r="B54" s="46"/>
      <c r="C54" s="47"/>
      <c r="D54" s="47"/>
      <c r="E54" s="47"/>
      <c r="F54" s="47"/>
      <c r="G54" s="47"/>
      <c r="H54" s="47"/>
      <c r="I54" s="48"/>
      <c r="J54" s="41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</row>
    <row r="55" spans="1:58" ht="12.75">
      <c r="A55" s="49" t="s">
        <v>76</v>
      </c>
      <c r="B55" s="50"/>
      <c r="C55" s="51"/>
      <c r="D55" s="52"/>
      <c r="E55" s="53"/>
      <c r="F55" s="52"/>
      <c r="G55" s="51"/>
      <c r="H55" s="52"/>
      <c r="I55" s="54"/>
      <c r="J55" s="41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</row>
    <row r="56" spans="1:58" ht="12.75">
      <c r="A56" s="49"/>
      <c r="B56" s="50"/>
      <c r="C56" s="52"/>
      <c r="D56" s="52"/>
      <c r="E56" s="52"/>
      <c r="F56" s="52"/>
      <c r="G56" s="52"/>
      <c r="H56" s="52"/>
      <c r="I56" s="55"/>
      <c r="J56" s="41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</row>
    <row r="57" spans="1:58" ht="12.75">
      <c r="A57" s="56" t="s">
        <v>134</v>
      </c>
      <c r="B57" s="50"/>
      <c r="C57" s="52"/>
      <c r="D57" s="52"/>
      <c r="E57" s="52"/>
      <c r="F57" s="52"/>
      <c r="G57" s="51">
        <v>65001205</v>
      </c>
      <c r="H57" s="52"/>
      <c r="I57" s="55"/>
      <c r="J57" s="41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</row>
    <row r="58" spans="1:58" ht="12.75">
      <c r="A58" s="49"/>
      <c r="B58" s="50"/>
      <c r="C58" s="52"/>
      <c r="D58" s="52"/>
      <c r="E58" s="52"/>
      <c r="F58" s="52"/>
      <c r="G58" s="51"/>
      <c r="H58" s="52"/>
      <c r="I58" s="55"/>
      <c r="J58" s="41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</row>
    <row r="59" spans="1:58" ht="12.75">
      <c r="A59" s="56" t="s">
        <v>135</v>
      </c>
      <c r="B59" s="50"/>
      <c r="C59" s="52"/>
      <c r="D59" s="52"/>
      <c r="E59" s="52"/>
      <c r="F59" s="52"/>
      <c r="G59" s="51">
        <v>61010849</v>
      </c>
      <c r="H59" s="52"/>
      <c r="I59" s="55"/>
      <c r="J59" s="41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</row>
    <row r="60" spans="1:58" ht="13.5" thickBot="1">
      <c r="A60" s="57"/>
      <c r="B60" s="58"/>
      <c r="C60" s="59"/>
      <c r="D60" s="59"/>
      <c r="E60" s="59"/>
      <c r="F60" s="59"/>
      <c r="G60" s="60"/>
      <c r="H60" s="59"/>
      <c r="I60" s="61"/>
      <c r="J60" s="41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</row>
    <row r="61" spans="1:58" ht="12.75">
      <c r="A61" s="40"/>
      <c r="B61" s="40"/>
      <c r="C61" s="41"/>
      <c r="D61" s="41"/>
      <c r="E61" s="41"/>
      <c r="F61" s="41"/>
      <c r="G61" s="44"/>
      <c r="H61" s="41"/>
      <c r="I61" s="41"/>
      <c r="J61" s="41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58" ht="12.75">
      <c r="A62" s="40"/>
      <c r="B62" s="40"/>
      <c r="C62" s="41"/>
      <c r="D62" s="41"/>
      <c r="E62" s="41"/>
      <c r="F62" s="41"/>
      <c r="G62" s="41"/>
      <c r="H62" s="41"/>
      <c r="I62" s="41"/>
      <c r="J62" s="41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</row>
    <row r="63" spans="1:58" ht="12.75">
      <c r="A63" s="40"/>
      <c r="B63" s="40"/>
      <c r="C63" s="41"/>
      <c r="D63" s="41"/>
      <c r="E63" s="41"/>
      <c r="F63" s="41"/>
      <c r="G63" s="41"/>
      <c r="H63" s="41"/>
      <c r="I63" s="41"/>
      <c r="J63" s="41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</row>
    <row r="64" spans="1:58" ht="12.75">
      <c r="A64" s="40"/>
      <c r="B64" s="40"/>
      <c r="C64" s="41"/>
      <c r="D64" s="41"/>
      <c r="E64" s="41"/>
      <c r="F64" s="41"/>
      <c r="G64" s="41"/>
      <c r="H64" s="41"/>
      <c r="I64" s="41"/>
      <c r="J64" s="41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  <row r="65" spans="1:58" ht="12.75">
      <c r="A65" s="40"/>
      <c r="B65" s="40"/>
      <c r="C65" s="41"/>
      <c r="D65" s="41"/>
      <c r="E65" s="41"/>
      <c r="F65" s="41"/>
      <c r="G65" s="41"/>
      <c r="H65" s="41"/>
      <c r="I65" s="41"/>
      <c r="J65" s="41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</row>
    <row r="66" spans="1:58" ht="12.75">
      <c r="A66" s="40"/>
      <c r="B66" s="40"/>
      <c r="C66" s="41"/>
      <c r="D66" s="41"/>
      <c r="E66" s="41"/>
      <c r="F66" s="41"/>
      <c r="G66" s="41"/>
      <c r="H66" s="41"/>
      <c r="I66" s="41"/>
      <c r="J66" s="41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</row>
    <row r="67" spans="1:58" ht="12.75">
      <c r="A67" s="40"/>
      <c r="B67" s="40"/>
      <c r="C67" s="41"/>
      <c r="D67" s="41"/>
      <c r="E67" s="41"/>
      <c r="F67" s="41"/>
      <c r="G67" s="41"/>
      <c r="H67" s="41"/>
      <c r="I67" s="41"/>
      <c r="J67" s="41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</row>
    <row r="68" spans="1:58" ht="12.75">
      <c r="A68" s="40"/>
      <c r="B68" s="40"/>
      <c r="C68" s="41"/>
      <c r="D68" s="41"/>
      <c r="E68" s="41"/>
      <c r="F68" s="41"/>
      <c r="G68" s="41"/>
      <c r="H68" s="41"/>
      <c r="I68" s="41"/>
      <c r="J68" s="41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</row>
    <row r="69" spans="3:58" ht="12.75"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</row>
    <row r="70" spans="3:58" ht="12.75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</row>
    <row r="71" spans="3:58" ht="12.75"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</row>
    <row r="72" spans="3:58" ht="12.75"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</row>
    <row r="73" spans="3:58" ht="12.75"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</row>
    <row r="74" spans="3:58" ht="12.75"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</row>
    <row r="75" spans="3:58" ht="12.75"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</row>
    <row r="76" spans="3:58" ht="12.75"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</row>
    <row r="77" spans="3:58" ht="12.75"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</row>
    <row r="78" spans="3:58" ht="12.75"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</row>
    <row r="79" spans="3:58" ht="12.75"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</row>
    <row r="80" spans="3:58" ht="12.75"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</row>
    <row r="81" spans="3:58" ht="12.75"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</row>
    <row r="82" spans="3:58" ht="12.75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</row>
    <row r="83" spans="3:58" ht="12.75"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</row>
    <row r="84" spans="3:58" ht="12.75"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</row>
    <row r="85" spans="3:58" ht="12.75"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</row>
    <row r="86" spans="3:58" ht="12.75"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</row>
    <row r="87" spans="3:58" ht="12.75"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</row>
    <row r="88" spans="3:58" ht="12.75"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</row>
    <row r="89" spans="3:58" ht="12.75"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</row>
    <row r="90" spans="3:58" ht="12.75"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</row>
    <row r="91" spans="3:58" ht="12.75"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</row>
    <row r="92" spans="3:58" ht="12.75"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</row>
    <row r="93" spans="3:58" ht="12.75"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</row>
    <row r="94" spans="3:58" ht="12.75"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</row>
    <row r="95" spans="3:58" ht="12.75"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</row>
    <row r="96" spans="3:58" ht="12.75"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</row>
    <row r="97" spans="3:58" ht="12.75"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</row>
    <row r="98" spans="3:58" ht="12.75"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</row>
    <row r="99" spans="3:58" ht="12.75"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</row>
    <row r="100" spans="3:58" ht="12.75"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</row>
    <row r="101" spans="3:58" ht="12.75"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</row>
    <row r="102" spans="3:58" ht="12.75"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</row>
    <row r="103" spans="3:58" ht="12.75"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</row>
    <row r="104" spans="3:58" ht="12.75"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</row>
    <row r="105" spans="3:58" ht="12.75"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</row>
    <row r="106" spans="3:58" ht="12.75"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</row>
    <row r="107" spans="3:58" ht="12.75"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</row>
    <row r="108" spans="3:58" ht="12.75"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</row>
    <row r="109" spans="3:58" ht="12.75"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</row>
    <row r="110" spans="3:58" ht="12.75"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</row>
    <row r="111" spans="3:58" ht="12.75"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</row>
    <row r="112" spans="3:58" ht="12.75"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</row>
    <row r="113" spans="3:58" ht="12.75"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</row>
    <row r="114" spans="3:58" ht="12.75"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</row>
    <row r="115" spans="3:58" ht="12.75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</row>
    <row r="116" spans="3:58" ht="12.75"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</row>
    <row r="117" spans="3:58" ht="12.75"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</row>
    <row r="118" spans="3:58" ht="12.75"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</row>
    <row r="119" spans="3:58" ht="12.75"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</row>
    <row r="120" spans="3:58" ht="12.75"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</row>
    <row r="121" spans="3:58" ht="12.75"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</row>
    <row r="122" spans="3:58" ht="12.75"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</row>
    <row r="123" spans="3:58" ht="12.75"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</row>
    <row r="124" spans="3:58" ht="12.75"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</row>
    <row r="125" spans="3:58" ht="12.75"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</row>
    <row r="126" spans="3:58" ht="12.75"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</row>
    <row r="127" spans="3:58" ht="12.75"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</row>
    <row r="128" spans="3:58" ht="12.75"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</row>
    <row r="129" spans="3:58" ht="12.75"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</row>
    <row r="130" spans="3:58" ht="12.75"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</row>
    <row r="131" spans="3:58" ht="12.75"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</row>
    <row r="132" spans="3:58" ht="12.75"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</row>
    <row r="133" spans="3:58" ht="12.75"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</row>
    <row r="134" spans="3:58" ht="12.75"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</row>
    <row r="135" spans="3:58" ht="12.75"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</row>
    <row r="136" spans="3:58" ht="12.75"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</row>
    <row r="137" spans="3:58" ht="12.75"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</row>
    <row r="138" spans="3:58" ht="12.75"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</row>
    <row r="139" spans="3:58" ht="12.75"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</row>
    <row r="140" spans="3:58" ht="12.75"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</row>
    <row r="141" spans="3:58" ht="12.75"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</row>
    <row r="142" spans="3:58" ht="12.75"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</row>
    <row r="143" spans="3:58" ht="12.75"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</row>
    <row r="144" spans="3:58" ht="12.75"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</row>
    <row r="145" spans="3:58" ht="12.75"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</row>
    <row r="146" spans="3:58" ht="12.75"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</row>
    <row r="147" spans="3:58" ht="12.75"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</row>
    <row r="148" spans="3:58" ht="12.75"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</row>
    <row r="149" spans="3:58" ht="12.75"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</row>
    <row r="150" spans="3:58" ht="12.75"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</row>
    <row r="151" spans="3:58" ht="12.75"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</row>
    <row r="152" spans="3:58" ht="12.75"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</row>
    <row r="153" spans="3:58" ht="12.75"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</row>
    <row r="154" spans="3:58" ht="12.75"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</row>
    <row r="155" spans="3:58" ht="12.75"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</row>
    <row r="156" spans="3:58" ht="12.75"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</row>
    <row r="157" spans="3:58" ht="12.75"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</row>
    <row r="158" spans="3:58" ht="12.75"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</row>
    <row r="159" spans="3:58" ht="12.75"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</row>
    <row r="160" spans="3:58" ht="12.75"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</row>
    <row r="161" spans="3:58" ht="12.75"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</row>
    <row r="162" spans="3:58" ht="12.75"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</row>
    <row r="163" spans="3:58" ht="12.75"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</row>
    <row r="164" spans="3:58" ht="12.75"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</row>
    <row r="165" spans="3:58" ht="12.75"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</row>
    <row r="166" spans="3:58" ht="12.75"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</row>
    <row r="167" spans="3:58" ht="12.75"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</row>
    <row r="168" spans="3:58" ht="12.75"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</row>
    <row r="169" spans="3:58" ht="12.75"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</row>
    <row r="170" spans="3:58" ht="12.75"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</row>
    <row r="171" spans="3:58" ht="12.75"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</row>
    <row r="172" spans="3:58" ht="12.75"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</row>
    <row r="173" spans="3:58" ht="12.75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</row>
    <row r="174" spans="3:58" ht="12.75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</row>
    <row r="175" spans="3:58" ht="12.75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</row>
    <row r="176" spans="3:58" ht="12.75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</row>
    <row r="177" spans="3:58" ht="12.75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</row>
    <row r="178" spans="3:58" ht="12.75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</row>
    <row r="179" spans="3:58" ht="12.75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</row>
    <row r="180" spans="3:58" ht="12.75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</row>
    <row r="181" spans="3:58" ht="12.75"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</row>
    <row r="182" spans="3:58" ht="12.75"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</row>
    <row r="183" spans="3:58" ht="12.75"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</row>
    <row r="184" spans="3:58" ht="12.75"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</row>
    <row r="185" spans="3:58" ht="12.75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</row>
    <row r="186" spans="3:58" ht="12.7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</row>
    <row r="187" spans="3:58" ht="12.7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</row>
    <row r="188" spans="3:58" ht="12.7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</row>
    <row r="189" spans="3:58" ht="12.7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</row>
    <row r="190" spans="3:58" ht="12.75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</row>
    <row r="191" spans="3:58" ht="12.75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</row>
    <row r="192" spans="3:58" ht="12.75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</row>
    <row r="193" spans="3:58" ht="12.75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</row>
    <row r="194" spans="3:58" ht="12.75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</row>
    <row r="195" spans="3:58" ht="12.75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</row>
    <row r="196" spans="3:58" ht="12.75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</row>
    <row r="197" spans="3:58" ht="12.75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</row>
    <row r="198" spans="3:58" ht="12.75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</row>
    <row r="199" spans="3:58" ht="12.75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</row>
    <row r="200" spans="3:58" ht="12.75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</row>
    <row r="201" spans="3:58" ht="12.75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</row>
    <row r="202" spans="3:58" ht="12.75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</row>
    <row r="203" spans="3:58" ht="12.75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</row>
    <row r="204" spans="3:58" ht="12.75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</row>
    <row r="205" spans="3:58" ht="12.75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</row>
    <row r="206" spans="3:58" ht="12.75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</row>
    <row r="207" spans="3:58" ht="12.75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</row>
    <row r="208" spans="3:58" ht="12.75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</row>
    <row r="209" spans="3:58" ht="12.75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</row>
    <row r="210" spans="3:58" ht="12.75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</row>
    <row r="211" spans="3:58" ht="12.75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</row>
    <row r="212" spans="3:58" ht="12.75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</row>
    <row r="213" spans="3:58" ht="12.75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</row>
    <row r="214" spans="3:58" ht="12.7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</row>
    <row r="215" spans="3:58" ht="12.7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</row>
    <row r="216" spans="3:58" ht="12.75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</row>
    <row r="217" spans="3:58" ht="12.7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</row>
    <row r="218" spans="3:58" ht="12.75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</row>
    <row r="219" spans="3:58" ht="12.75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</row>
    <row r="220" spans="3:58" ht="12.75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</row>
    <row r="221" spans="3:58" ht="12.75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</row>
    <row r="222" spans="3:58" ht="12.75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</row>
    <row r="223" spans="3:58" ht="12.75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</row>
    <row r="224" spans="3:58" ht="12.75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</row>
    <row r="225" spans="3:58" ht="12.7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</row>
    <row r="226" spans="3:58" ht="12.7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</row>
    <row r="227" spans="3:58" ht="12.7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</row>
    <row r="228" spans="3:58" ht="12.75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</row>
    <row r="229" spans="3:58" ht="12.75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</row>
    <row r="230" spans="3:58" ht="12.75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</row>
    <row r="231" spans="3:58" ht="12.75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</row>
    <row r="232" spans="3:58" ht="12.75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</row>
    <row r="233" spans="3:58" ht="12.75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</row>
    <row r="234" spans="3:58" ht="12.75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</row>
    <row r="235" spans="3:58" ht="12.75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</row>
    <row r="236" spans="3:58" ht="12.75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</row>
    <row r="237" spans="3:58" ht="12.75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</row>
    <row r="238" spans="3:58" ht="12.75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</row>
    <row r="239" spans="3:58" ht="12.75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</row>
    <row r="240" spans="3:58" ht="12.75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</row>
    <row r="241" spans="3:58" ht="12.75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</row>
    <row r="242" spans="3:58" ht="12.75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</row>
    <row r="243" spans="3:58" ht="12.75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</row>
    <row r="244" spans="3:58" ht="12.75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</row>
    <row r="245" spans="3:58" ht="12.75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</row>
    <row r="246" spans="3:58" ht="12.75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</row>
    <row r="247" spans="3:58" ht="12.75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</row>
    <row r="248" spans="3:58" ht="12.7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</row>
    <row r="249" spans="3:58" ht="12.7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</row>
    <row r="250" spans="3:58" ht="12.7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</row>
    <row r="251" spans="3:58" ht="12.7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</row>
    <row r="252" spans="3:58" ht="12.7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</row>
    <row r="253" spans="3:58" ht="12.7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</row>
    <row r="254" spans="3:58" ht="12.7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</row>
    <row r="255" spans="3:58" ht="12.7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</row>
    <row r="256" spans="3:58" ht="12.7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</row>
    <row r="257" spans="3:58" ht="12.7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</row>
    <row r="258" spans="3:58" ht="12.7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</row>
    <row r="259" spans="3:58" ht="12.7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</row>
    <row r="260" spans="3:58" ht="12.7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</row>
    <row r="261" spans="3:58" ht="12.7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</row>
    <row r="262" spans="3:58" ht="12.7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</row>
    <row r="263" spans="3:58" ht="12.7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</row>
    <row r="264" spans="3:58" ht="12.7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</row>
    <row r="265" spans="3:58" ht="12.7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</row>
    <row r="266" spans="3:58" ht="12.7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</row>
    <row r="267" spans="3:58" ht="12.7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</row>
    <row r="268" spans="3:58" ht="12.7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</row>
    <row r="269" spans="3:58" ht="12.7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</row>
    <row r="270" spans="3:58" ht="12.7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</row>
    <row r="271" spans="3:58" ht="12.7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</row>
    <row r="272" spans="3:58" ht="12.7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</row>
    <row r="273" spans="3:58" ht="12.7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</row>
    <row r="274" spans="3:58" ht="12.7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</row>
    <row r="275" spans="3:58" ht="12.7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</row>
    <row r="276" spans="3:58" ht="12.7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</row>
    <row r="277" spans="3:58" ht="12.75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</row>
    <row r="278" spans="3:58" ht="12.75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</row>
    <row r="279" spans="3:58" ht="12.7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</row>
    <row r="280" spans="3:58" ht="12.75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</row>
    <row r="281" spans="3:58" ht="12.75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</row>
    <row r="282" spans="3:58" ht="12.75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</row>
    <row r="283" spans="3:58" ht="12.75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</row>
    <row r="284" spans="3:58" ht="12.75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</row>
    <row r="285" spans="3:58" ht="12.75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</row>
    <row r="286" spans="3:58" ht="12.75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</row>
    <row r="287" spans="3:58" ht="12.75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</row>
    <row r="288" spans="3:58" ht="12.75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</row>
    <row r="289" spans="3:58" ht="12.75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</row>
    <row r="290" spans="3:58" ht="12.75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</row>
    <row r="291" spans="3:58" ht="12.75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</row>
    <row r="292" spans="3:58" ht="12.7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</row>
    <row r="293" spans="3:58" ht="12.7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</row>
    <row r="294" spans="3:58" ht="12.75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</row>
    <row r="295" spans="3:58" ht="12.7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</row>
    <row r="296" spans="3:58" ht="12.7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</row>
    <row r="297" spans="3:58" ht="12.7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</row>
    <row r="298" spans="3:58" ht="12.7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</row>
    <row r="299" spans="3:58" ht="12.7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</row>
    <row r="300" spans="3:58" ht="12.7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</row>
    <row r="301" spans="3:58" ht="12.7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</row>
    <row r="302" spans="3:58" ht="12.7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</row>
    <row r="303" spans="3:58" ht="12.7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</row>
    <row r="304" spans="3:58" ht="12.7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</row>
    <row r="305" spans="3:58" ht="12.7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</row>
    <row r="306" spans="3:58" ht="12.7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</row>
    <row r="307" spans="3:58" ht="12.7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</row>
    <row r="308" spans="3:58" ht="12.7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</row>
    <row r="309" spans="3:58" ht="12.7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</row>
    <row r="310" spans="3:58" ht="12.7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</row>
    <row r="311" spans="3:58" ht="12.7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</row>
    <row r="312" spans="3:58" ht="12.7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</row>
    <row r="313" spans="3:58" ht="12.7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</row>
    <row r="314" spans="3:58" ht="12.7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</row>
    <row r="315" spans="3:58" ht="12.7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</row>
    <row r="316" spans="3:58" ht="12.7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</row>
    <row r="317" spans="3:58" ht="12.7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</row>
    <row r="318" spans="3:58" ht="12.7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</row>
    <row r="319" spans="3:58" ht="12.7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</row>
    <row r="320" spans="3:58" ht="12.7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</row>
    <row r="321" spans="3:58" ht="12.7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</row>
    <row r="322" spans="3:58" ht="12.7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</row>
    <row r="323" spans="3:58" ht="12.7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</row>
    <row r="324" spans="3:58" ht="12.7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</row>
    <row r="325" spans="3:58" ht="12.7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</row>
    <row r="326" spans="3:58" ht="12.7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</row>
    <row r="327" spans="3:58" ht="12.7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</row>
    <row r="328" spans="3:58" ht="12.7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</row>
    <row r="329" spans="3:58" ht="12.7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</row>
    <row r="330" spans="3:58" ht="12.7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</row>
    <row r="331" spans="3:58" ht="12.7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</row>
    <row r="332" spans="3:58" ht="12.7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</row>
    <row r="333" spans="3:58" ht="12.7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</row>
    <row r="334" spans="3:58" ht="12.7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</row>
    <row r="335" spans="3:58" ht="12.7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</row>
    <row r="336" spans="3:58" ht="12.7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</row>
    <row r="337" spans="3:58" ht="12.7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</row>
    <row r="338" spans="3:58" ht="12.7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</row>
    <row r="339" spans="3:58" ht="12.7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</row>
    <row r="340" spans="3:58" ht="12.7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</row>
    <row r="341" spans="3:58" ht="12.7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</row>
    <row r="342" spans="3:58" ht="12.7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</row>
    <row r="343" spans="3:58" ht="12.7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</row>
    <row r="344" spans="3:58" ht="12.7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</row>
    <row r="345" spans="3:58" ht="12.7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</row>
    <row r="346" spans="3:58" ht="12.7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</row>
    <row r="347" spans="3:58" ht="12.7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</row>
    <row r="348" spans="3:58" ht="12.75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</row>
    <row r="349" spans="3:58" ht="12.75"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</row>
    <row r="350" spans="3:58" ht="12.75"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</row>
    <row r="351" spans="3:58" ht="12.75"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</row>
    <row r="352" spans="3:58" ht="12.75"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</row>
    <row r="353" spans="3:58" ht="12.75"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</row>
    <row r="354" spans="3:58" ht="12.75"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</row>
    <row r="355" spans="3:58" ht="12.75"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</row>
  </sheetData>
  <mergeCells count="4">
    <mergeCell ref="G7:I7"/>
    <mergeCell ref="G8:I8"/>
    <mergeCell ref="C7:E7"/>
    <mergeCell ref="C8:E8"/>
  </mergeCells>
  <printOptions/>
  <pageMargins left="0.33" right="0.23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workbookViewId="0" topLeftCell="A34">
      <selection activeCell="C44" sqref="C44"/>
    </sheetView>
  </sheetViews>
  <sheetFormatPr defaultColWidth="9.140625" defaultRowHeight="12.75"/>
  <cols>
    <col min="1" max="1" width="50.57421875" style="0" customWidth="1"/>
    <col min="2" max="2" width="7.421875" style="0" customWidth="1"/>
    <col min="3" max="3" width="20.8515625" style="3" bestFit="1" customWidth="1"/>
    <col min="4" max="4" width="3.7109375" style="3" customWidth="1"/>
    <col min="5" max="5" width="20.8515625" style="3" bestFit="1" customWidth="1"/>
    <col min="6" max="6" width="14.00390625" style="0" bestFit="1" customWidth="1"/>
    <col min="7" max="7" width="13.57421875" style="0" bestFit="1" customWidth="1"/>
  </cols>
  <sheetData>
    <row r="1" ht="18">
      <c r="A1" s="25" t="s">
        <v>82</v>
      </c>
    </row>
    <row r="2" ht="15.75">
      <c r="A2" s="28" t="s">
        <v>64</v>
      </c>
    </row>
    <row r="3" ht="15.75">
      <c r="A3" s="28" t="s">
        <v>136</v>
      </c>
    </row>
    <row r="5" spans="3:5" ht="12.75">
      <c r="C5" s="1" t="s">
        <v>13</v>
      </c>
      <c r="D5" s="5"/>
      <c r="E5" s="1" t="s">
        <v>13</v>
      </c>
    </row>
    <row r="6" spans="2:5" ht="12.75">
      <c r="B6" s="26" t="s">
        <v>68</v>
      </c>
      <c r="C6" s="117" t="s">
        <v>132</v>
      </c>
      <c r="D6" s="5"/>
      <c r="E6" s="71" t="s">
        <v>133</v>
      </c>
    </row>
    <row r="7" spans="2:5" ht="12.75">
      <c r="B7" s="27"/>
      <c r="C7" s="1" t="s">
        <v>6</v>
      </c>
      <c r="D7" s="5"/>
      <c r="E7" s="1" t="s">
        <v>6</v>
      </c>
    </row>
    <row r="8" spans="1:5" ht="12.75">
      <c r="A8" s="2" t="s">
        <v>108</v>
      </c>
      <c r="B8" s="27"/>
      <c r="C8" s="1"/>
      <c r="D8" s="5"/>
      <c r="E8" s="1"/>
    </row>
    <row r="9" spans="1:5" ht="12.75">
      <c r="A9" t="s">
        <v>110</v>
      </c>
      <c r="C9" s="3">
        <v>122355026</v>
      </c>
      <c r="E9" s="4">
        <v>85009617</v>
      </c>
    </row>
    <row r="10" spans="1:5" ht="12.75">
      <c r="A10" t="s">
        <v>152</v>
      </c>
      <c r="C10" s="3">
        <v>15000</v>
      </c>
      <c r="E10" s="4">
        <v>95000</v>
      </c>
    </row>
    <row r="11" spans="1:5" ht="12.75">
      <c r="A11" t="s">
        <v>40</v>
      </c>
      <c r="C11" s="6">
        <v>2843706</v>
      </c>
      <c r="E11" s="7">
        <v>3411700</v>
      </c>
    </row>
    <row r="12" spans="3:5" ht="12.75">
      <c r="C12" s="3">
        <f>SUM(C9:C11)</f>
        <v>125213732</v>
      </c>
      <c r="E12" s="3">
        <f>SUM(E9:E11)</f>
        <v>88516317</v>
      </c>
    </row>
    <row r="13" ht="12.75">
      <c r="E13" s="4"/>
    </row>
    <row r="14" ht="12.75">
      <c r="A14" s="2" t="s">
        <v>14</v>
      </c>
    </row>
    <row r="15" spans="1:5" ht="12.75">
      <c r="A15" t="s">
        <v>15</v>
      </c>
      <c r="C15" s="3">
        <v>27254184</v>
      </c>
      <c r="E15" s="4">
        <v>13850858</v>
      </c>
    </row>
    <row r="16" spans="1:5" ht="12.75">
      <c r="A16" t="s">
        <v>16</v>
      </c>
      <c r="C16" s="3">
        <v>20200864</v>
      </c>
      <c r="E16" s="4">
        <v>17762913</v>
      </c>
    </row>
    <row r="17" spans="1:5" ht="12.75">
      <c r="A17" t="s">
        <v>17</v>
      </c>
      <c r="C17" s="20">
        <v>33029330</v>
      </c>
      <c r="E17" s="4">
        <v>2370363</v>
      </c>
    </row>
    <row r="18" spans="1:5" ht="12.75">
      <c r="A18" t="s">
        <v>137</v>
      </c>
      <c r="C18" s="20">
        <v>47137</v>
      </c>
      <c r="E18" s="4">
        <v>21672</v>
      </c>
    </row>
    <row r="19" spans="1:5" ht="12.75">
      <c r="A19" t="s">
        <v>138</v>
      </c>
      <c r="C19" s="20">
        <v>0</v>
      </c>
      <c r="E19" s="4">
        <v>1500000</v>
      </c>
    </row>
    <row r="20" spans="1:6" ht="12.75">
      <c r="A20" t="s">
        <v>77</v>
      </c>
      <c r="C20" s="6">
        <v>1125406</v>
      </c>
      <c r="E20" s="7">
        <v>1764649</v>
      </c>
      <c r="F20" s="10"/>
    </row>
    <row r="21" spans="3:5" ht="12.75">
      <c r="C21" s="3">
        <f>SUM(C15:C20)</f>
        <v>81656921</v>
      </c>
      <c r="E21" s="3">
        <f>SUM(E15:E20)</f>
        <v>37270455</v>
      </c>
    </row>
    <row r="23" ht="12.75">
      <c r="A23" s="2" t="s">
        <v>66</v>
      </c>
    </row>
    <row r="24" spans="1:7" ht="12.75">
      <c r="A24" t="s">
        <v>18</v>
      </c>
      <c r="C24" s="3">
        <v>14802494</v>
      </c>
      <c r="E24" s="4">
        <v>9948306</v>
      </c>
      <c r="F24" s="10"/>
      <c r="G24" s="10"/>
    </row>
    <row r="25" spans="1:5" ht="12.75">
      <c r="A25" t="s">
        <v>19</v>
      </c>
      <c r="C25" s="20">
        <v>8753800</v>
      </c>
      <c r="E25" s="4">
        <v>5630525</v>
      </c>
    </row>
    <row r="26" spans="1:5" ht="12.75">
      <c r="A26" t="s">
        <v>139</v>
      </c>
      <c r="C26" s="20">
        <v>11159361</v>
      </c>
      <c r="E26" s="4">
        <v>4787960</v>
      </c>
    </row>
    <row r="27" spans="1:5" ht="12.75">
      <c r="A27" t="s">
        <v>140</v>
      </c>
      <c r="C27" s="20">
        <v>61419</v>
      </c>
      <c r="E27" s="4">
        <v>0</v>
      </c>
    </row>
    <row r="28" spans="1:5" ht="12.75">
      <c r="A28" t="s">
        <v>105</v>
      </c>
      <c r="C28" s="20">
        <v>8051112</v>
      </c>
      <c r="E28" s="4">
        <v>0</v>
      </c>
    </row>
    <row r="29" spans="1:6" ht="12.75">
      <c r="A29" t="s">
        <v>21</v>
      </c>
      <c r="C29" s="9">
        <v>17288050</v>
      </c>
      <c r="E29" s="4">
        <v>10935762</v>
      </c>
      <c r="F29" s="12"/>
    </row>
    <row r="30" spans="1:7" ht="12.75">
      <c r="A30" t="s">
        <v>121</v>
      </c>
      <c r="C30" s="8">
        <v>14170201</v>
      </c>
      <c r="E30" s="21">
        <v>0</v>
      </c>
      <c r="G30" s="12"/>
    </row>
    <row r="31" spans="1:7" ht="12.75">
      <c r="A31" t="s">
        <v>20</v>
      </c>
      <c r="C31" s="6">
        <v>778194</v>
      </c>
      <c r="E31" s="7">
        <v>1753668</v>
      </c>
      <c r="G31" s="12"/>
    </row>
    <row r="32" spans="3:5" ht="12.75">
      <c r="C32" s="8">
        <f>SUM(C24:C31)</f>
        <v>75064631</v>
      </c>
      <c r="E32" s="8">
        <f>SUM(E24:E31)</f>
        <v>33056221</v>
      </c>
    </row>
    <row r="34" spans="1:5" ht="12.75">
      <c r="A34" s="2" t="s">
        <v>143</v>
      </c>
      <c r="C34" s="3">
        <f>C21-C32</f>
        <v>6592290</v>
      </c>
      <c r="E34" s="3">
        <f>E21-E32</f>
        <v>4214234</v>
      </c>
    </row>
    <row r="36" spans="3:5" ht="13.5" thickBot="1">
      <c r="C36" s="62">
        <f>C12+C34</f>
        <v>131806022</v>
      </c>
      <c r="E36" s="62">
        <f>E12+E34</f>
        <v>92730551</v>
      </c>
    </row>
    <row r="37" spans="3:5" ht="12.75">
      <c r="C37" s="8"/>
      <c r="E37" s="21"/>
    </row>
    <row r="38" spans="3:5" ht="12.75">
      <c r="C38" s="8"/>
      <c r="E38" s="21"/>
    </row>
    <row r="39" ht="12.75">
      <c r="A39" s="2" t="s">
        <v>67</v>
      </c>
    </row>
    <row r="40" spans="1:5" ht="12.75">
      <c r="A40" t="s">
        <v>22</v>
      </c>
      <c r="C40" s="3">
        <v>80000000</v>
      </c>
      <c r="E40" s="4">
        <v>64960000</v>
      </c>
    </row>
    <row r="41" spans="1:5" ht="12.75">
      <c r="A41" t="s">
        <v>23</v>
      </c>
      <c r="C41" s="3">
        <v>12925097</v>
      </c>
      <c r="E41" s="4">
        <v>0</v>
      </c>
    </row>
    <row r="42" spans="1:5" ht="12.75">
      <c r="A42" t="s">
        <v>24</v>
      </c>
      <c r="C42" s="8">
        <f>Equity!F30</f>
        <v>17352608</v>
      </c>
      <c r="D42" s="8"/>
      <c r="E42" s="21">
        <v>5910986</v>
      </c>
    </row>
    <row r="43" spans="1:5" ht="12.75">
      <c r="A43" t="s">
        <v>141</v>
      </c>
      <c r="C43" s="8">
        <v>0</v>
      </c>
      <c r="D43" s="8"/>
      <c r="E43" s="21">
        <v>2806272</v>
      </c>
    </row>
    <row r="44" spans="1:5" ht="12.75">
      <c r="A44" t="s">
        <v>25</v>
      </c>
      <c r="C44" s="16">
        <f>SUM(C40:C43)</f>
        <v>110277705</v>
      </c>
      <c r="E44" s="16">
        <f>SUM(E40:E43)</f>
        <v>73677258</v>
      </c>
    </row>
    <row r="45" spans="3:5" ht="12.75">
      <c r="C45" s="8"/>
      <c r="E45" s="8"/>
    </row>
    <row r="46" spans="3:6" ht="12.75">
      <c r="C46" s="8"/>
      <c r="D46" s="8"/>
      <c r="E46" s="21"/>
      <c r="F46" s="27"/>
    </row>
    <row r="47" spans="1:5" ht="12.75">
      <c r="A47" s="2" t="s">
        <v>111</v>
      </c>
      <c r="C47" s="8"/>
      <c r="E47" s="21"/>
    </row>
    <row r="48" spans="1:5" ht="12.75">
      <c r="A48" t="s">
        <v>122</v>
      </c>
      <c r="C48" s="3">
        <v>2812261</v>
      </c>
      <c r="E48" s="21">
        <v>4306522</v>
      </c>
    </row>
    <row r="49" spans="1:5" ht="12.75">
      <c r="A49" t="s">
        <v>39</v>
      </c>
      <c r="C49" s="9">
        <v>5526077</v>
      </c>
      <c r="E49" s="21">
        <v>2190771</v>
      </c>
    </row>
    <row r="50" spans="1:5" ht="12.75">
      <c r="A50" t="s">
        <v>26</v>
      </c>
      <c r="C50" s="8">
        <v>12432000</v>
      </c>
      <c r="E50" s="21">
        <v>12556000</v>
      </c>
    </row>
    <row r="51" spans="1:5" ht="12.75">
      <c r="A51" t="s">
        <v>142</v>
      </c>
      <c r="C51" s="8">
        <v>757979</v>
      </c>
      <c r="E51" s="21">
        <v>0</v>
      </c>
    </row>
    <row r="52" spans="3:5" ht="13.5" thickBot="1">
      <c r="C52" s="62">
        <f>C44+C48+C49+C50+C51</f>
        <v>131806022</v>
      </c>
      <c r="E52" s="62">
        <f>SUM(E44:E51)</f>
        <v>92730551</v>
      </c>
    </row>
    <row r="53" ht="12.75">
      <c r="E53" s="4"/>
    </row>
    <row r="54" ht="12.75">
      <c r="E54" s="4"/>
    </row>
    <row r="55" spans="3:5" ht="12.75">
      <c r="C55" s="3">
        <f>C52-C36</f>
        <v>0</v>
      </c>
      <c r="E55" s="3">
        <f>E52-E36</f>
        <v>0</v>
      </c>
    </row>
    <row r="56" spans="1:5" ht="14.25" customHeight="1">
      <c r="A56" s="119" t="s">
        <v>129</v>
      </c>
      <c r="C56" s="88">
        <f>(C44-C11)/C40</f>
        <v>1.3429249875</v>
      </c>
      <c r="E56" s="88">
        <f>(E44-E11)/E40</f>
        <v>1.0816742302955664</v>
      </c>
    </row>
    <row r="57" ht="14.25" customHeight="1">
      <c r="C57" s="11"/>
    </row>
    <row r="58" ht="12.75">
      <c r="A58" s="15"/>
    </row>
    <row r="59" ht="15">
      <c r="A59" s="19"/>
    </row>
    <row r="60" ht="12.75">
      <c r="A60" s="15" t="s">
        <v>112</v>
      </c>
    </row>
    <row r="61" ht="12.75">
      <c r="A61" t="s">
        <v>157</v>
      </c>
    </row>
  </sheetData>
  <printOptions/>
  <pageMargins left="0.51" right="0.31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showGridLines="0" workbookViewId="0" topLeftCell="A52">
      <selection activeCell="A58" sqref="A58"/>
    </sheetView>
  </sheetViews>
  <sheetFormatPr defaultColWidth="9.140625" defaultRowHeight="12.75"/>
  <cols>
    <col min="1" max="1" width="75.00390625" style="0" customWidth="1"/>
    <col min="2" max="2" width="17.28125" style="3" bestFit="1" customWidth="1"/>
    <col min="3" max="3" width="3.7109375" style="0" customWidth="1"/>
    <col min="4" max="4" width="26.421875" style="0" hidden="1" customWidth="1"/>
    <col min="5" max="5" width="16.00390625" style="0" customWidth="1"/>
    <col min="7" max="7" width="11.00390625" style="0" customWidth="1"/>
  </cols>
  <sheetData>
    <row r="1" spans="1:4" ht="18">
      <c r="A1" s="25" t="s">
        <v>82</v>
      </c>
      <c r="D1" s="22"/>
    </row>
    <row r="2" spans="1:4" ht="15.75">
      <c r="A2" s="28" t="s">
        <v>86</v>
      </c>
      <c r="D2" s="22"/>
    </row>
    <row r="3" spans="1:4" ht="15.75">
      <c r="A3" s="28" t="s">
        <v>144</v>
      </c>
      <c r="B3" s="1"/>
      <c r="D3" s="22"/>
    </row>
    <row r="4" spans="1:5" ht="15">
      <c r="A4" s="87"/>
      <c r="B4" s="33" t="s">
        <v>87</v>
      </c>
      <c r="C4" s="31"/>
      <c r="D4" s="89"/>
      <c r="E4" s="33" t="s">
        <v>87</v>
      </c>
    </row>
    <row r="5" spans="1:5" ht="15">
      <c r="A5" s="87"/>
      <c r="B5" s="33" t="s">
        <v>132</v>
      </c>
      <c r="C5" s="31"/>
      <c r="D5" s="89"/>
      <c r="E5" s="33" t="s">
        <v>133</v>
      </c>
    </row>
    <row r="6" spans="1:5" ht="15">
      <c r="A6" s="87"/>
      <c r="B6" s="33" t="s">
        <v>6</v>
      </c>
      <c r="C6" s="31"/>
      <c r="D6" s="89"/>
      <c r="E6" s="33" t="s">
        <v>6</v>
      </c>
    </row>
    <row r="7" spans="1:5" s="15" customFormat="1" ht="15">
      <c r="A7" s="32" t="s">
        <v>88</v>
      </c>
      <c r="B7" s="35"/>
      <c r="C7" s="31"/>
      <c r="D7" s="89"/>
      <c r="E7" s="31"/>
    </row>
    <row r="8" spans="1:5" s="15" customFormat="1" ht="15">
      <c r="A8" s="32" t="s">
        <v>27</v>
      </c>
      <c r="B8" s="90">
        <f>'P &amp; L'!G36</f>
        <v>21310973</v>
      </c>
      <c r="C8" s="31"/>
      <c r="D8" s="89"/>
      <c r="E8" s="91">
        <f>'P &amp; L'!I36</f>
        <v>17637239</v>
      </c>
    </row>
    <row r="9" spans="1:5" s="15" customFormat="1" ht="15">
      <c r="A9" s="32"/>
      <c r="B9" s="90"/>
      <c r="C9" s="31"/>
      <c r="D9" s="89"/>
      <c r="E9" s="92"/>
    </row>
    <row r="10" spans="1:5" s="15" customFormat="1" ht="15">
      <c r="A10" s="32" t="s">
        <v>28</v>
      </c>
      <c r="B10" s="35"/>
      <c r="C10" s="31"/>
      <c r="D10" s="89"/>
      <c r="E10" s="92"/>
    </row>
    <row r="11" spans="1:5" s="15" customFormat="1" ht="14.25">
      <c r="A11" s="31" t="s">
        <v>44</v>
      </c>
      <c r="B11" s="35">
        <v>147206</v>
      </c>
      <c r="C11" s="31"/>
      <c r="D11" s="89" t="s">
        <v>51</v>
      </c>
      <c r="E11" s="93">
        <v>156549</v>
      </c>
    </row>
    <row r="12" spans="1:5" s="15" customFormat="1" ht="14.25">
      <c r="A12" s="31" t="s">
        <v>45</v>
      </c>
      <c r="B12" s="35">
        <v>567994</v>
      </c>
      <c r="C12" s="31"/>
      <c r="D12" s="89" t="s">
        <v>61</v>
      </c>
      <c r="E12" s="93">
        <v>452068</v>
      </c>
    </row>
    <row r="13" spans="1:6" s="15" customFormat="1" ht="14.25">
      <c r="A13" s="31" t="s">
        <v>46</v>
      </c>
      <c r="B13" s="35">
        <v>22543</v>
      </c>
      <c r="C13" s="31"/>
      <c r="D13" s="89" t="s">
        <v>51</v>
      </c>
      <c r="E13" s="93">
        <v>237425</v>
      </c>
      <c r="F13" s="93"/>
    </row>
    <row r="14" spans="1:5" s="15" customFormat="1" ht="14.25">
      <c r="A14" s="31" t="s">
        <v>89</v>
      </c>
      <c r="B14" s="34">
        <v>7047029</v>
      </c>
      <c r="C14" s="31"/>
      <c r="D14" s="89" t="s">
        <v>51</v>
      </c>
      <c r="E14" s="93">
        <v>5753987</v>
      </c>
    </row>
    <row r="15" spans="1:5" s="15" customFormat="1" ht="14.25">
      <c r="A15" s="31" t="s">
        <v>145</v>
      </c>
      <c r="B15" s="34">
        <v>0</v>
      </c>
      <c r="C15" s="31"/>
      <c r="D15" s="89"/>
      <c r="E15" s="93">
        <v>19670</v>
      </c>
    </row>
    <row r="16" spans="1:5" s="15" customFormat="1" ht="14.25">
      <c r="A16" s="31" t="s">
        <v>146</v>
      </c>
      <c r="B16" s="34">
        <v>0</v>
      </c>
      <c r="C16" s="31"/>
      <c r="D16" s="89"/>
      <c r="E16" s="93">
        <v>675540</v>
      </c>
    </row>
    <row r="17" spans="1:5" s="15" customFormat="1" ht="14.25">
      <c r="A17" s="31" t="s">
        <v>147</v>
      </c>
      <c r="B17" s="34">
        <v>0</v>
      </c>
      <c r="C17" s="31"/>
      <c r="D17" s="89"/>
      <c r="E17" s="93">
        <v>-79656</v>
      </c>
    </row>
    <row r="18" spans="1:5" s="15" customFormat="1" ht="14.25">
      <c r="A18" s="31" t="s">
        <v>47</v>
      </c>
      <c r="B18" s="34">
        <v>-6500</v>
      </c>
      <c r="C18" s="31"/>
      <c r="D18" s="89" t="s">
        <v>51</v>
      </c>
      <c r="E18" s="93">
        <v>-5000</v>
      </c>
    </row>
    <row r="19" spans="1:5" s="15" customFormat="1" ht="14.25">
      <c r="A19" s="31" t="s">
        <v>159</v>
      </c>
      <c r="B19" s="34">
        <v>0</v>
      </c>
      <c r="C19" s="31"/>
      <c r="D19" s="89"/>
      <c r="E19" s="93">
        <v>-1730</v>
      </c>
    </row>
    <row r="20" spans="1:5" s="15" customFormat="1" ht="14.25">
      <c r="A20" s="31" t="s">
        <v>158</v>
      </c>
      <c r="B20" s="34">
        <v>4500</v>
      </c>
      <c r="C20" s="31"/>
      <c r="D20" s="89"/>
      <c r="E20" s="93">
        <v>0</v>
      </c>
    </row>
    <row r="21" spans="1:5" s="15" customFormat="1" ht="14.25">
      <c r="A21" s="31" t="s">
        <v>153</v>
      </c>
      <c r="B21" s="34">
        <v>757979</v>
      </c>
      <c r="C21" s="31"/>
      <c r="D21" s="89"/>
      <c r="E21" s="93">
        <v>0</v>
      </c>
    </row>
    <row r="22" spans="1:5" s="15" customFormat="1" ht="14.25">
      <c r="A22" s="31" t="s">
        <v>90</v>
      </c>
      <c r="B22" s="34">
        <v>-1000000</v>
      </c>
      <c r="C22" s="31"/>
      <c r="D22" s="89"/>
      <c r="E22" s="93">
        <v>0</v>
      </c>
    </row>
    <row r="23" spans="1:5" s="15" customFormat="1" ht="14.25">
      <c r="A23" s="31" t="s">
        <v>91</v>
      </c>
      <c r="B23" s="34">
        <v>1431545</v>
      </c>
      <c r="C23" s="31"/>
      <c r="D23" s="89" t="s">
        <v>61</v>
      </c>
      <c r="E23" s="93">
        <v>2096381</v>
      </c>
    </row>
    <row r="24" spans="1:5" s="15" customFormat="1" ht="14.25">
      <c r="A24" s="31" t="s">
        <v>48</v>
      </c>
      <c r="B24" s="34">
        <v>-4701</v>
      </c>
      <c r="C24" s="31"/>
      <c r="D24" s="89" t="s">
        <v>51</v>
      </c>
      <c r="E24" s="93">
        <v>-8836</v>
      </c>
    </row>
    <row r="25" spans="1:5" s="15" customFormat="1" ht="14.25">
      <c r="A25" s="31" t="s">
        <v>68</v>
      </c>
      <c r="B25" s="65"/>
      <c r="C25" s="31"/>
      <c r="D25" s="89"/>
      <c r="E25" s="101"/>
    </row>
    <row r="26" spans="1:5" s="15" customFormat="1" ht="15">
      <c r="A26" s="32" t="s">
        <v>29</v>
      </c>
      <c r="B26" s="94">
        <f>SUM(B8:B24)</f>
        <v>30278568</v>
      </c>
      <c r="C26" s="31"/>
      <c r="D26" s="89"/>
      <c r="E26" s="94">
        <f>SUM(E8:E24)</f>
        <v>26933637</v>
      </c>
    </row>
    <row r="27" spans="1:5" s="15" customFormat="1" ht="14.25">
      <c r="A27" s="31"/>
      <c r="B27" s="35"/>
      <c r="C27" s="31"/>
      <c r="D27" s="89"/>
      <c r="E27" s="93"/>
    </row>
    <row r="28" spans="1:5" s="15" customFormat="1" ht="14.25">
      <c r="A28" s="31" t="s">
        <v>92</v>
      </c>
      <c r="B28" s="35">
        <v>-13403326</v>
      </c>
      <c r="C28" s="31"/>
      <c r="D28" s="89" t="s">
        <v>61</v>
      </c>
      <c r="E28" s="93">
        <v>-965786</v>
      </c>
    </row>
    <row r="29" spans="1:5" s="15" customFormat="1" ht="14.25">
      <c r="A29" s="31" t="s">
        <v>93</v>
      </c>
      <c r="B29" s="35">
        <v>-5301570</v>
      </c>
      <c r="C29" s="31"/>
      <c r="D29" s="89" t="s">
        <v>62</v>
      </c>
      <c r="E29" s="93">
        <v>-8253066</v>
      </c>
    </row>
    <row r="30" spans="1:5" s="15" customFormat="1" ht="14.25">
      <c r="A30" s="31" t="s">
        <v>94</v>
      </c>
      <c r="B30" s="37">
        <v>7977463</v>
      </c>
      <c r="C30" s="31"/>
      <c r="D30" s="89" t="s">
        <v>52</v>
      </c>
      <c r="E30" s="101">
        <v>4868468</v>
      </c>
    </row>
    <row r="31" spans="1:5" s="15" customFormat="1" ht="15">
      <c r="A31" s="32" t="s">
        <v>113</v>
      </c>
      <c r="B31" s="90">
        <f>SUM(B26:B30)</f>
        <v>19551135</v>
      </c>
      <c r="C31" s="31"/>
      <c r="D31" s="89"/>
      <c r="E31" s="94">
        <f>SUM(E26:E30)</f>
        <v>22583253</v>
      </c>
    </row>
    <row r="32" spans="1:5" s="15" customFormat="1" ht="14.25">
      <c r="A32" s="31"/>
      <c r="B32" s="35"/>
      <c r="C32" s="31"/>
      <c r="D32" s="89"/>
      <c r="E32" s="93"/>
    </row>
    <row r="33" spans="1:5" s="15" customFormat="1" ht="14.25">
      <c r="A33" s="31" t="s">
        <v>114</v>
      </c>
      <c r="B33" s="34">
        <v>-5147890</v>
      </c>
      <c r="C33" s="31"/>
      <c r="D33" s="89" t="s">
        <v>53</v>
      </c>
      <c r="E33" s="93">
        <v>-2926207</v>
      </c>
    </row>
    <row r="34" spans="1:5" s="15" customFormat="1" ht="14.25">
      <c r="A34" s="31" t="s">
        <v>30</v>
      </c>
      <c r="B34" s="35">
        <v>-1431545</v>
      </c>
      <c r="C34" s="31"/>
      <c r="D34" s="89" t="s">
        <v>51</v>
      </c>
      <c r="E34" s="93">
        <v>-2096381</v>
      </c>
    </row>
    <row r="35" spans="1:5" s="15" customFormat="1" ht="14.25">
      <c r="A35" s="31"/>
      <c r="B35" s="35"/>
      <c r="C35" s="31"/>
      <c r="D35" s="89"/>
      <c r="E35" s="34"/>
    </row>
    <row r="36" spans="1:5" s="15" customFormat="1" ht="15">
      <c r="A36" s="118" t="s">
        <v>160</v>
      </c>
      <c r="B36" s="95">
        <f>SUM(B31:B34)</f>
        <v>12971700</v>
      </c>
      <c r="C36" s="31"/>
      <c r="D36" s="89"/>
      <c r="E36" s="102">
        <f>SUM(E31:E34)</f>
        <v>17560665</v>
      </c>
    </row>
    <row r="37" spans="1:5" s="15" customFormat="1" ht="14.25">
      <c r="A37" s="31"/>
      <c r="B37" s="35"/>
      <c r="C37" s="31"/>
      <c r="D37" s="89"/>
      <c r="E37" s="93"/>
    </row>
    <row r="38" spans="1:5" s="15" customFormat="1" ht="15">
      <c r="A38" s="32" t="s">
        <v>95</v>
      </c>
      <c r="B38" s="35"/>
      <c r="C38" s="31"/>
      <c r="D38" s="89"/>
      <c r="E38" s="93"/>
    </row>
    <row r="39" spans="1:5" s="15" customFormat="1" ht="14.25">
      <c r="A39" s="31" t="s">
        <v>49</v>
      </c>
      <c r="B39" s="35">
        <v>6500</v>
      </c>
      <c r="C39" s="96"/>
      <c r="D39" s="89" t="s">
        <v>51</v>
      </c>
      <c r="E39" s="93">
        <v>5000</v>
      </c>
    </row>
    <row r="40" spans="1:5" s="15" customFormat="1" ht="14.25">
      <c r="A40" s="31" t="s">
        <v>50</v>
      </c>
      <c r="B40" s="35">
        <v>4701</v>
      </c>
      <c r="C40" s="96"/>
      <c r="D40" s="89" t="s">
        <v>51</v>
      </c>
      <c r="E40" s="93">
        <v>8836</v>
      </c>
    </row>
    <row r="41" spans="1:5" s="15" customFormat="1" ht="14.25">
      <c r="A41" s="31" t="s">
        <v>131</v>
      </c>
      <c r="B41" s="34">
        <v>-36074846</v>
      </c>
      <c r="C41" s="31"/>
      <c r="D41" s="89" t="s">
        <v>54</v>
      </c>
      <c r="E41" s="93">
        <v>-4455791</v>
      </c>
    </row>
    <row r="42" spans="1:5" s="15" customFormat="1" ht="14.25">
      <c r="A42" s="31" t="s">
        <v>116</v>
      </c>
      <c r="B42" s="35">
        <v>75500</v>
      </c>
      <c r="C42" s="96"/>
      <c r="D42" s="89"/>
      <c r="E42" s="93">
        <v>13900</v>
      </c>
    </row>
    <row r="43" spans="1:5" s="15" customFormat="1" ht="14.25">
      <c r="A43" s="31"/>
      <c r="B43" s="35"/>
      <c r="C43" s="31"/>
      <c r="D43" s="89"/>
      <c r="E43" s="35"/>
    </row>
    <row r="44" spans="1:5" s="15" customFormat="1" ht="15">
      <c r="A44" s="32" t="s">
        <v>96</v>
      </c>
      <c r="B44" s="95">
        <f>SUM(B39:B43)</f>
        <v>-35988145</v>
      </c>
      <c r="C44" s="31"/>
      <c r="D44" s="89"/>
      <c r="E44" s="95">
        <f>SUM(E39:E43)</f>
        <v>-4428055</v>
      </c>
    </row>
    <row r="45" spans="1:5" s="15" customFormat="1" ht="14.25">
      <c r="A45" s="31"/>
      <c r="B45" s="35"/>
      <c r="C45" s="31"/>
      <c r="D45" s="89"/>
      <c r="E45" s="92"/>
    </row>
    <row r="46" spans="1:5" s="15" customFormat="1" ht="15">
      <c r="A46" s="32" t="s">
        <v>161</v>
      </c>
      <c r="B46" s="35"/>
      <c r="C46" s="31"/>
      <c r="D46" s="89"/>
      <c r="E46" s="92"/>
    </row>
    <row r="47" spans="1:5" s="15" customFormat="1" ht="14.25">
      <c r="A47" s="31" t="s">
        <v>43</v>
      </c>
      <c r="B47" s="35">
        <v>-601560</v>
      </c>
      <c r="C47" s="31"/>
      <c r="D47" s="89"/>
      <c r="E47" s="92">
        <v>-7319952</v>
      </c>
    </row>
    <row r="48" spans="1:5" s="15" customFormat="1" ht="14.25">
      <c r="A48" s="31" t="s">
        <v>97</v>
      </c>
      <c r="B48" s="35">
        <v>7661000</v>
      </c>
      <c r="C48" s="31"/>
      <c r="D48" s="89" t="s">
        <v>57</v>
      </c>
      <c r="E48" s="92">
        <v>-1884000</v>
      </c>
    </row>
    <row r="49" spans="1:5" s="15" customFormat="1" ht="14.25">
      <c r="A49" s="31" t="s">
        <v>117</v>
      </c>
      <c r="B49" s="35">
        <v>3000000</v>
      </c>
      <c r="C49" s="31"/>
      <c r="D49" s="89"/>
      <c r="E49" s="92">
        <v>0</v>
      </c>
    </row>
    <row r="50" spans="1:5" s="15" customFormat="1" ht="14.25">
      <c r="A50" s="31" t="s">
        <v>118</v>
      </c>
      <c r="B50" s="35">
        <v>0</v>
      </c>
      <c r="C50" s="31"/>
      <c r="D50" s="89"/>
      <c r="E50" s="92">
        <v>600000</v>
      </c>
    </row>
    <row r="51" spans="1:5" s="15" customFormat="1" ht="14.25">
      <c r="A51" s="31" t="s">
        <v>119</v>
      </c>
      <c r="B51" s="35">
        <v>-7036309</v>
      </c>
      <c r="C51" s="31"/>
      <c r="D51" s="89" t="s">
        <v>55</v>
      </c>
      <c r="E51" s="92">
        <v>-4489080</v>
      </c>
    </row>
    <row r="52" spans="1:7" s="15" customFormat="1" ht="14.25">
      <c r="A52" s="31" t="s">
        <v>115</v>
      </c>
      <c r="B52" s="34">
        <v>-2748950</v>
      </c>
      <c r="C52" s="103"/>
      <c r="D52" s="103" t="s">
        <v>56</v>
      </c>
      <c r="E52" s="93">
        <v>-971408</v>
      </c>
      <c r="G52" s="93"/>
    </row>
    <row r="53" spans="1:5" s="15" customFormat="1" ht="14.25">
      <c r="A53" s="31" t="s">
        <v>164</v>
      </c>
      <c r="B53" s="35">
        <v>6432820</v>
      </c>
      <c r="C53" s="31"/>
      <c r="D53" s="89" t="s">
        <v>57</v>
      </c>
      <c r="E53" s="92">
        <v>10940639</v>
      </c>
    </row>
    <row r="54" spans="1:5" s="15" customFormat="1" ht="14.25">
      <c r="A54" s="31"/>
      <c r="B54" s="35"/>
      <c r="C54" s="31"/>
      <c r="D54" s="89"/>
      <c r="E54" s="35"/>
    </row>
    <row r="55" spans="1:5" s="15" customFormat="1" ht="15">
      <c r="A55" s="32" t="s">
        <v>162</v>
      </c>
      <c r="B55" s="95">
        <f>SUM(B47:B54)</f>
        <v>6707001</v>
      </c>
      <c r="C55" s="31"/>
      <c r="D55" s="89"/>
      <c r="E55" s="95">
        <f>SUM(E47:E54)</f>
        <v>-3123801</v>
      </c>
    </row>
    <row r="56" spans="1:5" s="15" customFormat="1" ht="14.25">
      <c r="A56" s="31"/>
      <c r="B56" s="35"/>
      <c r="C56" s="31"/>
      <c r="D56" s="89"/>
      <c r="E56" s="92"/>
    </row>
    <row r="57" spans="1:5" s="15" customFormat="1" ht="15">
      <c r="A57" s="32" t="s">
        <v>165</v>
      </c>
      <c r="B57" s="90">
        <f>+B36+B44+B55</f>
        <v>-16309444</v>
      </c>
      <c r="C57" s="31"/>
      <c r="D57" s="89"/>
      <c r="E57" s="90">
        <f>+E36+E44+E55</f>
        <v>10008809</v>
      </c>
    </row>
    <row r="58" spans="1:5" s="15" customFormat="1" ht="14.25">
      <c r="A58" s="31" t="s">
        <v>68</v>
      </c>
      <c r="B58" s="35"/>
      <c r="C58" s="31"/>
      <c r="D58" s="89"/>
      <c r="E58" s="92"/>
    </row>
    <row r="59" spans="1:5" s="15" customFormat="1" ht="15">
      <c r="A59" s="32" t="s">
        <v>106</v>
      </c>
      <c r="B59" s="35">
        <v>3264649</v>
      </c>
      <c r="C59" s="31"/>
      <c r="D59" s="89" t="s">
        <v>58</v>
      </c>
      <c r="E59" s="92">
        <v>-6744160</v>
      </c>
    </row>
    <row r="60" spans="1:5" s="15" customFormat="1" ht="15">
      <c r="A60" s="97"/>
      <c r="B60" s="37"/>
      <c r="C60" s="31"/>
      <c r="D60" s="89"/>
      <c r="E60" s="37"/>
    </row>
    <row r="61" spans="1:5" s="15" customFormat="1" ht="15.75" thickBot="1">
      <c r="A61" s="32" t="s">
        <v>148</v>
      </c>
      <c r="B61" s="98">
        <f>SUM(B57:B59)</f>
        <v>-13044795</v>
      </c>
      <c r="C61" s="31"/>
      <c r="D61" s="89"/>
      <c r="E61" s="98">
        <f>SUM(E57:E59)</f>
        <v>3264649</v>
      </c>
    </row>
    <row r="62" spans="1:5" s="15" customFormat="1" ht="15">
      <c r="A62" s="97"/>
      <c r="B62" s="99"/>
      <c r="C62" s="31"/>
      <c r="D62" s="89" t="s">
        <v>59</v>
      </c>
      <c r="E62" s="92"/>
    </row>
    <row r="63" spans="1:5" s="15" customFormat="1" ht="15">
      <c r="A63" s="32" t="s">
        <v>98</v>
      </c>
      <c r="B63" s="38"/>
      <c r="C63" s="92"/>
      <c r="D63" s="89" t="s">
        <v>60</v>
      </c>
      <c r="E63" s="92"/>
    </row>
    <row r="64" spans="1:5" s="15" customFormat="1" ht="15">
      <c r="A64" s="32"/>
      <c r="B64" s="35"/>
      <c r="C64" s="31"/>
      <c r="D64" s="89"/>
      <c r="E64" s="92"/>
    </row>
    <row r="65" spans="1:5" s="15" customFormat="1" ht="14.25">
      <c r="A65" s="31" t="s">
        <v>37</v>
      </c>
      <c r="B65" s="35">
        <f>BalanceSheet!C20</f>
        <v>1125406</v>
      </c>
      <c r="C65" s="31"/>
      <c r="D65" s="31"/>
      <c r="E65" s="92">
        <f>BalanceSheet!E19+BalanceSheet!E20</f>
        <v>3264649</v>
      </c>
    </row>
    <row r="66" spans="1:5" s="15" customFormat="1" ht="14.25">
      <c r="A66" s="31" t="s">
        <v>120</v>
      </c>
      <c r="B66" s="35">
        <f>-BalanceSheet!C30</f>
        <v>-14170201</v>
      </c>
      <c r="C66" s="31"/>
      <c r="D66" s="31"/>
      <c r="E66" s="92">
        <f>-BalanceSheet!E30</f>
        <v>0</v>
      </c>
    </row>
    <row r="67" spans="1:5" s="15" customFormat="1" ht="15.75" thickBot="1">
      <c r="A67" s="31"/>
      <c r="B67" s="98">
        <f>SUM(B65:B66)</f>
        <v>-13044795</v>
      </c>
      <c r="C67" s="31"/>
      <c r="D67" s="31"/>
      <c r="E67" s="98">
        <f>SUM(E65:E66)</f>
        <v>3264649</v>
      </c>
    </row>
    <row r="68" spans="2:5" s="15" customFormat="1" ht="12.75">
      <c r="B68" s="73"/>
      <c r="E68" s="73"/>
    </row>
    <row r="69" spans="2:5" s="15" customFormat="1" ht="12.75">
      <c r="B69" s="73"/>
      <c r="E69" s="100"/>
    </row>
    <row r="70" spans="2:5" s="15" customFormat="1" ht="12.75">
      <c r="B70" s="73"/>
      <c r="E70" s="73"/>
    </row>
    <row r="71" spans="2:5" s="15" customFormat="1" ht="12.75">
      <c r="B71" s="73">
        <f>B67-B61</f>
        <v>0</v>
      </c>
      <c r="E71" s="100"/>
    </row>
    <row r="72" spans="2:5" s="15" customFormat="1" ht="12.75">
      <c r="B72" s="73"/>
      <c r="E72" s="100"/>
    </row>
    <row r="73" spans="2:5" s="15" customFormat="1" ht="12.75">
      <c r="B73" s="73"/>
      <c r="E73" s="100"/>
    </row>
    <row r="74" spans="2:5" s="15" customFormat="1" ht="12.75">
      <c r="B74" s="73"/>
      <c r="E74" s="100"/>
    </row>
    <row r="75" spans="2:5" s="15" customFormat="1" ht="12.75">
      <c r="B75" s="73"/>
      <c r="E75" s="100"/>
    </row>
    <row r="76" spans="2:5" s="15" customFormat="1" ht="12.75">
      <c r="B76" s="73"/>
      <c r="E76" s="100"/>
    </row>
    <row r="77" spans="2:5" s="15" customFormat="1" ht="12.75">
      <c r="B77" s="73"/>
      <c r="E77" s="100"/>
    </row>
    <row r="78" spans="2:5" s="15" customFormat="1" ht="12.75">
      <c r="B78" s="73"/>
      <c r="E78" s="100"/>
    </row>
    <row r="79" spans="2:5" s="15" customFormat="1" ht="12.75">
      <c r="B79" s="73"/>
      <c r="E79" s="100"/>
    </row>
    <row r="80" spans="2:5" s="15" customFormat="1" ht="12.75">
      <c r="B80" s="73"/>
      <c r="E80" s="100"/>
    </row>
    <row r="81" spans="2:5" s="15" customFormat="1" ht="12.75">
      <c r="B81" s="73"/>
      <c r="E81" s="100"/>
    </row>
    <row r="82" s="15" customFormat="1" ht="12.75">
      <c r="B82" s="73"/>
    </row>
    <row r="83" s="15" customFormat="1" ht="12.75">
      <c r="B83" s="73"/>
    </row>
    <row r="84" s="15" customFormat="1" ht="12.75">
      <c r="B84" s="73"/>
    </row>
    <row r="85" s="15" customFormat="1" ht="12.75">
      <c r="B85" s="73"/>
    </row>
    <row r="86" s="15" customFormat="1" ht="12.75">
      <c r="B86" s="73"/>
    </row>
    <row r="87" s="15" customFormat="1" ht="12.75">
      <c r="B87" s="73"/>
    </row>
    <row r="88" s="15" customFormat="1" ht="12.75">
      <c r="B88" s="73"/>
    </row>
    <row r="89" s="15" customFormat="1" ht="12.75">
      <c r="B89" s="73"/>
    </row>
    <row r="90" s="15" customFormat="1" ht="12.75">
      <c r="B90" s="73"/>
    </row>
    <row r="91" s="15" customFormat="1" ht="12.75">
      <c r="B91" s="73"/>
    </row>
    <row r="92" s="15" customFormat="1" ht="12.75">
      <c r="B92" s="73"/>
    </row>
    <row r="93" s="15" customFormat="1" ht="12.75">
      <c r="B93" s="73"/>
    </row>
    <row r="94" s="15" customFormat="1" ht="12.75">
      <c r="B94" s="73"/>
    </row>
  </sheetData>
  <printOptions/>
  <pageMargins left="0.15" right="0.39" top="0.4" bottom="0.2" header="0.31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80" zoomScaleNormal="80" workbookViewId="0" topLeftCell="A1">
      <selection activeCell="F30" sqref="F30"/>
    </sheetView>
  </sheetViews>
  <sheetFormatPr defaultColWidth="9.140625" defaultRowHeight="12.75"/>
  <cols>
    <col min="1" max="1" width="48.00390625" style="13" customWidth="1"/>
    <col min="2" max="2" width="18.421875" style="17" customWidth="1"/>
    <col min="3" max="3" width="4.8515625" style="17" customWidth="1"/>
    <col min="4" max="4" width="18.421875" style="18" customWidth="1"/>
    <col min="5" max="5" width="4.7109375" style="17" customWidth="1"/>
    <col min="6" max="6" width="14.140625" style="17" customWidth="1"/>
    <col min="7" max="8" width="2.00390625" style="17" customWidth="1"/>
    <col min="9" max="9" width="19.140625" style="17" customWidth="1"/>
    <col min="10" max="10" width="2.00390625" style="17" customWidth="1"/>
    <col min="11" max="11" width="15.57421875" style="17" customWidth="1"/>
    <col min="12" max="12" width="4.57421875" style="13" customWidth="1"/>
    <col min="13" max="13" width="13.7109375" style="13" hidden="1" customWidth="1"/>
    <col min="14" max="14" width="9.8515625" style="13" hidden="1" customWidth="1"/>
    <col min="15" max="15" width="9.140625" style="13" hidden="1" customWidth="1"/>
    <col min="16" max="16" width="13.7109375" style="13" hidden="1" customWidth="1"/>
    <col min="17" max="19" width="9.8515625" style="13" hidden="1" customWidth="1"/>
    <col min="20" max="16384" width="9.140625" style="13" hidden="1" customWidth="1"/>
  </cols>
  <sheetData>
    <row r="1" ht="20.25">
      <c r="A1" s="63" t="s">
        <v>82</v>
      </c>
    </row>
    <row r="2" ht="15.75">
      <c r="A2" s="28" t="s">
        <v>99</v>
      </c>
    </row>
    <row r="3" ht="15.75">
      <c r="A3" s="28" t="s">
        <v>163</v>
      </c>
    </row>
    <row r="4" spans="2:11" s="104" customFormat="1" ht="15">
      <c r="B4" s="24"/>
      <c r="C4" s="24"/>
      <c r="D4" s="23"/>
      <c r="E4" s="24"/>
      <c r="F4" s="24"/>
      <c r="G4" s="24"/>
      <c r="H4" s="24"/>
      <c r="I4" s="24"/>
      <c r="J4" s="24"/>
      <c r="K4" s="24"/>
    </row>
    <row r="5" spans="2:11" s="105" customFormat="1" ht="15">
      <c r="B5" s="106" t="s">
        <v>31</v>
      </c>
      <c r="C5" s="106"/>
      <c r="D5" s="106" t="s">
        <v>31</v>
      </c>
      <c r="E5" s="94"/>
      <c r="F5" s="106" t="s">
        <v>32</v>
      </c>
      <c r="G5" s="106"/>
      <c r="H5" s="106"/>
      <c r="I5" s="106" t="s">
        <v>78</v>
      </c>
      <c r="J5" s="106"/>
      <c r="K5" s="106"/>
    </row>
    <row r="6" spans="2:11" s="105" customFormat="1" ht="15">
      <c r="B6" s="107" t="s">
        <v>33</v>
      </c>
      <c r="C6" s="108"/>
      <c r="D6" s="109" t="s">
        <v>42</v>
      </c>
      <c r="E6" s="94"/>
      <c r="F6" s="107" t="s">
        <v>34</v>
      </c>
      <c r="G6" s="108"/>
      <c r="H6" s="108"/>
      <c r="I6" s="109" t="s">
        <v>79</v>
      </c>
      <c r="J6" s="108"/>
      <c r="K6" s="107" t="s">
        <v>35</v>
      </c>
    </row>
    <row r="7" spans="2:11" s="105" customFormat="1" ht="15">
      <c r="B7" s="106" t="s">
        <v>6</v>
      </c>
      <c r="C7" s="106"/>
      <c r="D7" s="106" t="s">
        <v>6</v>
      </c>
      <c r="E7" s="94"/>
      <c r="F7" s="106" t="s">
        <v>6</v>
      </c>
      <c r="G7" s="106"/>
      <c r="H7" s="106"/>
      <c r="I7" s="106" t="s">
        <v>6</v>
      </c>
      <c r="J7" s="106"/>
      <c r="K7" s="106" t="s">
        <v>6</v>
      </c>
    </row>
    <row r="8" spans="2:14" s="105" customFormat="1" ht="14.25">
      <c r="B8" s="110"/>
      <c r="C8" s="110"/>
      <c r="D8" s="110"/>
      <c r="E8" s="34"/>
      <c r="F8" s="110"/>
      <c r="G8" s="110"/>
      <c r="H8" s="110"/>
      <c r="I8" s="110"/>
      <c r="J8" s="110"/>
      <c r="K8" s="110"/>
      <c r="N8" s="111"/>
    </row>
    <row r="9" spans="2:14" s="105" customFormat="1" ht="14.25">
      <c r="B9" s="110"/>
      <c r="C9" s="110"/>
      <c r="D9" s="110"/>
      <c r="E9" s="34"/>
      <c r="F9" s="110"/>
      <c r="G9" s="110"/>
      <c r="H9" s="110"/>
      <c r="I9" s="110"/>
      <c r="J9" s="110"/>
      <c r="K9" s="110"/>
      <c r="N9" s="111"/>
    </row>
    <row r="10" spans="1:14" s="105" customFormat="1" ht="14.25">
      <c r="A10" s="105" t="s">
        <v>100</v>
      </c>
      <c r="B10" s="34">
        <v>50833000</v>
      </c>
      <c r="C10" s="34"/>
      <c r="D10" s="110">
        <v>500000</v>
      </c>
      <c r="E10" s="34"/>
      <c r="F10" s="34">
        <v>5215489</v>
      </c>
      <c r="G10" s="34"/>
      <c r="H10" s="34"/>
      <c r="I10" s="34">
        <v>7319952</v>
      </c>
      <c r="J10" s="34"/>
      <c r="K10" s="34">
        <f>SUM(B10:J10)</f>
        <v>63868441</v>
      </c>
      <c r="N10" s="111"/>
    </row>
    <row r="11" spans="1:14" s="105" customFormat="1" ht="14.25">
      <c r="A11" s="105" t="s">
        <v>80</v>
      </c>
      <c r="B11" s="110">
        <v>0</v>
      </c>
      <c r="C11" s="110"/>
      <c r="D11" s="110">
        <v>0</v>
      </c>
      <c r="E11" s="34"/>
      <c r="F11" s="110">
        <v>13168769</v>
      </c>
      <c r="G11" s="110"/>
      <c r="H11" s="110"/>
      <c r="I11" s="110">
        <v>0</v>
      </c>
      <c r="J11" s="110"/>
      <c r="K11" s="34">
        <f aca="true" t="shared" si="0" ref="K11:K16">SUM(B11:J11)</f>
        <v>13168769</v>
      </c>
      <c r="N11" s="111"/>
    </row>
    <row r="12" spans="1:14" s="105" customFormat="1" ht="14.25">
      <c r="A12" s="105" t="s">
        <v>101</v>
      </c>
      <c r="B12" s="110">
        <v>10167000</v>
      </c>
      <c r="C12" s="110"/>
      <c r="D12" s="110">
        <v>-500000</v>
      </c>
      <c r="E12" s="34"/>
      <c r="F12" s="110">
        <v>-9667000</v>
      </c>
      <c r="G12" s="110"/>
      <c r="H12" s="110"/>
      <c r="I12" s="110">
        <v>0</v>
      </c>
      <c r="J12" s="110"/>
      <c r="K12" s="34">
        <f t="shared" si="0"/>
        <v>0</v>
      </c>
      <c r="N12" s="111"/>
    </row>
    <row r="13" spans="1:14" s="105" customFormat="1" ht="14.25">
      <c r="A13" s="105" t="s">
        <v>102</v>
      </c>
      <c r="B13" s="110">
        <v>3960000</v>
      </c>
      <c r="C13" s="110"/>
      <c r="D13" s="110">
        <v>0</v>
      </c>
      <c r="E13" s="34"/>
      <c r="F13" s="110">
        <v>0</v>
      </c>
      <c r="G13" s="110"/>
      <c r="H13" s="110"/>
      <c r="I13" s="110">
        <v>0</v>
      </c>
      <c r="J13" s="110"/>
      <c r="K13" s="34">
        <f t="shared" si="0"/>
        <v>3960000</v>
      </c>
      <c r="N13" s="111"/>
    </row>
    <row r="14" spans="1:14" s="105" customFormat="1" ht="14.25">
      <c r="A14" s="105" t="s">
        <v>43</v>
      </c>
      <c r="B14" s="110">
        <v>0</v>
      </c>
      <c r="C14" s="110"/>
      <c r="D14" s="110">
        <v>0</v>
      </c>
      <c r="E14" s="34"/>
      <c r="F14" s="110">
        <v>0</v>
      </c>
      <c r="G14" s="110"/>
      <c r="H14" s="110"/>
      <c r="I14" s="110">
        <v>-7319952</v>
      </c>
      <c r="J14" s="110"/>
      <c r="K14" s="34">
        <f t="shared" si="0"/>
        <v>-7319952</v>
      </c>
      <c r="N14" s="111"/>
    </row>
    <row r="15" spans="1:14" s="105" customFormat="1" ht="14.25">
      <c r="A15" s="105" t="s">
        <v>107</v>
      </c>
      <c r="B15" s="110"/>
      <c r="C15" s="110"/>
      <c r="D15" s="110"/>
      <c r="E15" s="34"/>
      <c r="F15" s="110"/>
      <c r="G15" s="110"/>
      <c r="H15" s="110"/>
      <c r="I15" s="110"/>
      <c r="J15" s="110"/>
      <c r="K15" s="110"/>
      <c r="N15" s="111"/>
    </row>
    <row r="16" spans="1:14" s="105" customFormat="1" ht="14.25">
      <c r="A16" s="105" t="s">
        <v>81</v>
      </c>
      <c r="B16" s="110">
        <v>0</v>
      </c>
      <c r="C16" s="110"/>
      <c r="D16" s="110">
        <v>0</v>
      </c>
      <c r="E16" s="34"/>
      <c r="F16" s="110">
        <v>-2806272</v>
      </c>
      <c r="G16" s="110"/>
      <c r="H16" s="110"/>
      <c r="I16" s="110">
        <v>2806272</v>
      </c>
      <c r="J16" s="110"/>
      <c r="K16" s="34">
        <f t="shared" si="0"/>
        <v>0</v>
      </c>
      <c r="N16" s="111"/>
    </row>
    <row r="17" spans="2:14" s="105" customFormat="1" ht="14.25">
      <c r="B17" s="66"/>
      <c r="C17" s="112"/>
      <c r="D17" s="66"/>
      <c r="E17" s="64"/>
      <c r="F17" s="66"/>
      <c r="G17" s="112"/>
      <c r="H17" s="112"/>
      <c r="I17" s="66"/>
      <c r="J17" s="112"/>
      <c r="K17" s="66"/>
      <c r="N17" s="111"/>
    </row>
    <row r="18" spans="1:14" s="105" customFormat="1" ht="14.25">
      <c r="A18" s="105" t="s">
        <v>149</v>
      </c>
      <c r="B18" s="112">
        <f>SUM(B10:B17)</f>
        <v>64960000</v>
      </c>
      <c r="C18" s="110"/>
      <c r="D18" s="112">
        <f>SUM(D10:D17)</f>
        <v>0</v>
      </c>
      <c r="E18" s="34"/>
      <c r="F18" s="112">
        <f>SUM(F10:F17)</f>
        <v>5910986</v>
      </c>
      <c r="G18" s="110"/>
      <c r="H18" s="110"/>
      <c r="I18" s="112">
        <f>SUM(I10:I17)</f>
        <v>2806272</v>
      </c>
      <c r="J18" s="110"/>
      <c r="K18" s="112">
        <f>SUM(K10:K17)</f>
        <v>73677258</v>
      </c>
      <c r="N18" s="111"/>
    </row>
    <row r="19" spans="2:14" s="105" customFormat="1" ht="14.25">
      <c r="B19" s="34"/>
      <c r="C19" s="34"/>
      <c r="D19" s="110"/>
      <c r="E19" s="34"/>
      <c r="F19" s="34"/>
      <c r="G19" s="34"/>
      <c r="H19" s="34"/>
      <c r="I19" s="34"/>
      <c r="J19" s="34"/>
      <c r="K19" s="34"/>
      <c r="N19" s="111"/>
    </row>
    <row r="20" spans="1:14" s="105" customFormat="1" ht="14.25">
      <c r="A20" s="105" t="s">
        <v>80</v>
      </c>
      <c r="B20" s="34">
        <v>0</v>
      </c>
      <c r="C20" s="34"/>
      <c r="D20" s="110">
        <v>0</v>
      </c>
      <c r="E20" s="34"/>
      <c r="F20" s="34">
        <f>'P &amp; L'!G44</f>
        <v>17288022</v>
      </c>
      <c r="G20" s="34"/>
      <c r="H20" s="34"/>
      <c r="I20" s="34">
        <v>0</v>
      </c>
      <c r="J20" s="34"/>
      <c r="K20" s="34">
        <f>SUM(B20:I20)</f>
        <v>17288022</v>
      </c>
      <c r="N20" s="111"/>
    </row>
    <row r="21" spans="1:14" s="105" customFormat="1" ht="14.25">
      <c r="A21" s="105" t="s">
        <v>102</v>
      </c>
      <c r="B21" s="34">
        <v>15040000</v>
      </c>
      <c r="C21" s="34"/>
      <c r="D21" s="110">
        <v>15040000</v>
      </c>
      <c r="E21" s="34"/>
      <c r="F21" s="34">
        <v>0</v>
      </c>
      <c r="G21" s="34"/>
      <c r="H21" s="34"/>
      <c r="I21" s="34">
        <v>0</v>
      </c>
      <c r="J21" s="34"/>
      <c r="K21" s="34">
        <f>SUM(B21:I21)</f>
        <v>30080000</v>
      </c>
      <c r="N21" s="111"/>
    </row>
    <row r="22" spans="1:14" s="105" customFormat="1" ht="14.25">
      <c r="A22" s="105" t="s">
        <v>43</v>
      </c>
      <c r="B22" s="34">
        <v>0</v>
      </c>
      <c r="C22" s="34"/>
      <c r="D22" s="110">
        <v>0</v>
      </c>
      <c r="E22" s="34"/>
      <c r="F22" s="34">
        <v>0</v>
      </c>
      <c r="G22" s="34"/>
      <c r="H22" s="34"/>
      <c r="I22" s="34">
        <v>-601560</v>
      </c>
      <c r="J22" s="34"/>
      <c r="K22" s="34">
        <f>SUM(B22:I22)</f>
        <v>-601560</v>
      </c>
      <c r="N22" s="111"/>
    </row>
    <row r="23" spans="1:14" s="105" customFormat="1" ht="14.25">
      <c r="A23" s="105" t="s">
        <v>103</v>
      </c>
      <c r="B23" s="34"/>
      <c r="C23" s="34"/>
      <c r="D23" s="110"/>
      <c r="E23" s="34"/>
      <c r="F23" s="34"/>
      <c r="G23" s="34"/>
      <c r="H23" s="34"/>
      <c r="I23" s="34"/>
      <c r="J23" s="34"/>
      <c r="K23" s="34"/>
      <c r="N23" s="111"/>
    </row>
    <row r="24" spans="1:14" s="105" customFormat="1" ht="14.25">
      <c r="A24" s="105" t="s">
        <v>81</v>
      </c>
      <c r="B24" s="34">
        <v>0</v>
      </c>
      <c r="C24" s="34"/>
      <c r="D24" s="110">
        <v>0</v>
      </c>
      <c r="E24" s="34"/>
      <c r="F24" s="34">
        <v>-2104704</v>
      </c>
      <c r="G24" s="34"/>
      <c r="H24" s="34"/>
      <c r="I24" s="34">
        <v>2104704</v>
      </c>
      <c r="J24" s="34"/>
      <c r="K24" s="34">
        <f>SUM(B24:I24)</f>
        <v>0</v>
      </c>
      <c r="N24" s="111"/>
    </row>
    <row r="25" spans="1:14" s="105" customFormat="1" ht="14.25">
      <c r="A25" s="105" t="s">
        <v>104</v>
      </c>
      <c r="B25" s="34"/>
      <c r="C25" s="34"/>
      <c r="D25" s="110"/>
      <c r="E25" s="34"/>
      <c r="F25" s="34"/>
      <c r="G25" s="34"/>
      <c r="H25" s="34"/>
      <c r="I25" s="34"/>
      <c r="J25" s="34"/>
      <c r="K25" s="34"/>
      <c r="N25" s="111"/>
    </row>
    <row r="26" spans="1:14" s="105" customFormat="1" ht="14.25">
      <c r="A26" s="105" t="s">
        <v>81</v>
      </c>
      <c r="B26" s="34">
        <v>0</v>
      </c>
      <c r="C26" s="34"/>
      <c r="D26" s="110">
        <v>0</v>
      </c>
      <c r="E26" s="34"/>
      <c r="F26" s="34">
        <v>-3741696</v>
      </c>
      <c r="G26" s="34"/>
      <c r="H26" s="34"/>
      <c r="I26" s="34">
        <f>-F26</f>
        <v>3741696</v>
      </c>
      <c r="J26" s="34"/>
      <c r="K26" s="34">
        <v>0</v>
      </c>
      <c r="N26" s="111"/>
    </row>
    <row r="27" spans="1:14" s="105" customFormat="1" ht="14.25">
      <c r="A27" s="105" t="s">
        <v>65</v>
      </c>
      <c r="B27" s="34">
        <v>0</v>
      </c>
      <c r="C27" s="34"/>
      <c r="D27" s="110">
        <v>0</v>
      </c>
      <c r="E27" s="34"/>
      <c r="F27" s="34">
        <v>0</v>
      </c>
      <c r="G27" s="34"/>
      <c r="H27" s="34"/>
      <c r="I27" s="34">
        <v>-8051112</v>
      </c>
      <c r="J27" s="34"/>
      <c r="K27" s="34">
        <f>SUM(B27:I27)</f>
        <v>-8051112</v>
      </c>
      <c r="N27" s="111"/>
    </row>
    <row r="28" spans="1:14" s="105" customFormat="1" ht="14.25">
      <c r="A28" s="105" t="s">
        <v>150</v>
      </c>
      <c r="B28" s="34">
        <v>0</v>
      </c>
      <c r="C28" s="34"/>
      <c r="D28" s="110">
        <v>-2114903</v>
      </c>
      <c r="E28" s="34"/>
      <c r="F28" s="34">
        <v>0</v>
      </c>
      <c r="G28" s="34"/>
      <c r="H28" s="34"/>
      <c r="I28" s="34">
        <v>0</v>
      </c>
      <c r="J28" s="34"/>
      <c r="K28" s="34">
        <f>SUM(B28:I28)</f>
        <v>-2114903</v>
      </c>
      <c r="N28" s="111"/>
    </row>
    <row r="29" spans="2:14" s="105" customFormat="1" ht="14.25">
      <c r="B29" s="34"/>
      <c r="C29" s="34"/>
      <c r="D29" s="110"/>
      <c r="E29" s="34"/>
      <c r="F29" s="34"/>
      <c r="G29" s="34"/>
      <c r="H29" s="34"/>
      <c r="I29" s="34"/>
      <c r="J29" s="34"/>
      <c r="K29" s="64"/>
      <c r="N29" s="111"/>
    </row>
    <row r="30" spans="1:14" s="105" customFormat="1" ht="15" thickBot="1">
      <c r="A30" s="105" t="s">
        <v>151</v>
      </c>
      <c r="B30" s="113">
        <f>SUM(B18:B29)</f>
        <v>80000000</v>
      </c>
      <c r="C30" s="64"/>
      <c r="D30" s="113">
        <f>SUM(D18:D29)</f>
        <v>12925097</v>
      </c>
      <c r="E30" s="64"/>
      <c r="F30" s="113">
        <f>SUM(F18:F29)</f>
        <v>17352608</v>
      </c>
      <c r="G30" s="64"/>
      <c r="H30" s="64"/>
      <c r="I30" s="113">
        <f>SUM(I18:I29)</f>
        <v>0</v>
      </c>
      <c r="J30" s="64"/>
      <c r="K30" s="113">
        <f>SUM(K18:K29)</f>
        <v>110277705</v>
      </c>
      <c r="N30" s="111"/>
    </row>
    <row r="31" spans="2:14" s="105" customFormat="1" ht="14.25">
      <c r="B31" s="34"/>
      <c r="C31" s="34"/>
      <c r="D31" s="110"/>
      <c r="E31" s="34"/>
      <c r="F31" s="34"/>
      <c r="G31" s="34"/>
      <c r="H31" s="34"/>
      <c r="I31" s="34"/>
      <c r="J31" s="34"/>
      <c r="K31" s="114"/>
      <c r="N31" s="111"/>
    </row>
    <row r="32" spans="2:14" s="105" customFormat="1" ht="14.25">
      <c r="B32" s="34"/>
      <c r="C32" s="34"/>
      <c r="D32" s="110"/>
      <c r="E32" s="34"/>
      <c r="F32" s="34"/>
      <c r="G32" s="34"/>
      <c r="H32" s="34"/>
      <c r="I32" s="34"/>
      <c r="J32" s="34"/>
      <c r="K32" s="34"/>
      <c r="N32" s="111"/>
    </row>
    <row r="33" spans="2:14" s="105" customFormat="1" ht="14.25">
      <c r="B33" s="34"/>
      <c r="C33" s="34"/>
      <c r="D33" s="110"/>
      <c r="E33" s="34"/>
      <c r="F33" s="34"/>
      <c r="G33" s="34"/>
      <c r="H33" s="34"/>
      <c r="I33" s="34"/>
      <c r="J33" s="34"/>
      <c r="K33" s="34"/>
      <c r="N33" s="111"/>
    </row>
    <row r="34" spans="2:14" s="105" customFormat="1" ht="14.25">
      <c r="B34" s="34"/>
      <c r="C34" s="34"/>
      <c r="D34" s="110"/>
      <c r="E34" s="34"/>
      <c r="F34" s="34"/>
      <c r="G34" s="34"/>
      <c r="H34" s="34"/>
      <c r="I34" s="34"/>
      <c r="J34" s="34"/>
      <c r="K34" s="34"/>
      <c r="N34" s="111"/>
    </row>
    <row r="43" spans="2:11" s="104" customFormat="1" ht="15">
      <c r="B43" s="24"/>
      <c r="C43" s="24"/>
      <c r="D43" s="23"/>
      <c r="E43" s="24"/>
      <c r="F43" s="24"/>
      <c r="G43" s="24"/>
      <c r="H43" s="24"/>
      <c r="I43" s="24"/>
      <c r="J43" s="24"/>
      <c r="K43" s="24"/>
    </row>
    <row r="44" spans="2:11" s="104" customFormat="1" ht="15">
      <c r="B44" s="24"/>
      <c r="C44" s="24"/>
      <c r="D44" s="23"/>
      <c r="E44" s="24"/>
      <c r="F44" s="24"/>
      <c r="G44" s="24"/>
      <c r="H44" s="24"/>
      <c r="I44" s="24"/>
      <c r="J44" s="24"/>
      <c r="K44" s="24"/>
    </row>
    <row r="45" spans="2:11" s="104" customFormat="1" ht="15">
      <c r="B45" s="24"/>
      <c r="C45" s="24"/>
      <c r="D45" s="23"/>
      <c r="E45" s="24"/>
      <c r="F45" s="24"/>
      <c r="G45" s="24"/>
      <c r="H45" s="24"/>
      <c r="I45" s="24"/>
      <c r="J45" s="24"/>
      <c r="K45" s="24"/>
    </row>
    <row r="46" spans="2:11" s="104" customFormat="1" ht="15">
      <c r="B46" s="24"/>
      <c r="C46" s="24"/>
      <c r="D46" s="23"/>
      <c r="E46" s="24"/>
      <c r="F46" s="24"/>
      <c r="G46" s="24"/>
      <c r="H46" s="24"/>
      <c r="I46" s="24"/>
      <c r="J46" s="24"/>
      <c r="K46" s="24"/>
    </row>
    <row r="47" spans="2:11" s="104" customFormat="1" ht="15">
      <c r="B47" s="24"/>
      <c r="C47" s="24"/>
      <c r="D47" s="23"/>
      <c r="E47" s="24"/>
      <c r="F47" s="24"/>
      <c r="G47" s="24"/>
      <c r="H47" s="24"/>
      <c r="I47" s="24"/>
      <c r="J47" s="24"/>
      <c r="K47" s="24"/>
    </row>
    <row r="48" spans="2:11" s="104" customFormat="1" ht="15">
      <c r="B48" s="24"/>
      <c r="C48" s="24"/>
      <c r="D48" s="23"/>
      <c r="E48" s="24"/>
      <c r="F48" s="24"/>
      <c r="G48" s="24"/>
      <c r="H48" s="24"/>
      <c r="I48" s="24"/>
      <c r="J48" s="24"/>
      <c r="K48" s="24"/>
    </row>
    <row r="49" spans="2:11" s="104" customFormat="1" ht="15">
      <c r="B49" s="24"/>
      <c r="C49" s="24"/>
      <c r="D49" s="23"/>
      <c r="E49" s="24"/>
      <c r="F49" s="24"/>
      <c r="G49" s="24"/>
      <c r="H49" s="24"/>
      <c r="I49" s="24"/>
      <c r="J49" s="24"/>
      <c r="K49" s="24"/>
    </row>
    <row r="50" spans="2:11" s="104" customFormat="1" ht="15">
      <c r="B50" s="24"/>
      <c r="C50" s="24"/>
      <c r="D50" s="23"/>
      <c r="E50" s="24"/>
      <c r="F50" s="24"/>
      <c r="G50" s="24"/>
      <c r="H50" s="24"/>
      <c r="I50" s="24"/>
      <c r="J50" s="24"/>
      <c r="K50" s="24"/>
    </row>
    <row r="51" spans="2:11" s="104" customFormat="1" ht="15">
      <c r="B51" s="24"/>
      <c r="C51" s="24"/>
      <c r="D51" s="23"/>
      <c r="E51" s="24"/>
      <c r="F51" s="24"/>
      <c r="G51" s="24"/>
      <c r="H51" s="24"/>
      <c r="I51" s="24"/>
      <c r="J51" s="24"/>
      <c r="K51" s="24"/>
    </row>
    <row r="52" spans="2:11" s="104" customFormat="1" ht="15">
      <c r="B52" s="24"/>
      <c r="C52" s="24"/>
      <c r="D52" s="23"/>
      <c r="E52" s="24"/>
      <c r="F52" s="24"/>
      <c r="G52" s="24"/>
      <c r="H52" s="24"/>
      <c r="I52" s="24"/>
      <c r="J52" s="24"/>
      <c r="K52" s="24"/>
    </row>
    <row r="53" spans="2:11" s="104" customFormat="1" ht="15">
      <c r="B53" s="24"/>
      <c r="C53" s="24"/>
      <c r="D53" s="23"/>
      <c r="E53" s="24"/>
      <c r="F53" s="24"/>
      <c r="G53" s="24"/>
      <c r="H53" s="24"/>
      <c r="I53" s="24"/>
      <c r="J53" s="24"/>
      <c r="K53" s="24"/>
    </row>
    <row r="54" spans="2:11" s="104" customFormat="1" ht="15">
      <c r="B54" s="24"/>
      <c r="C54" s="24"/>
      <c r="D54" s="23"/>
      <c r="E54" s="24"/>
      <c r="F54" s="24"/>
      <c r="G54" s="24"/>
      <c r="H54" s="24"/>
      <c r="I54" s="24"/>
      <c r="J54" s="24"/>
      <c r="K54" s="24"/>
    </row>
    <row r="55" spans="2:11" s="104" customFormat="1" ht="15">
      <c r="B55" s="24"/>
      <c r="C55" s="24"/>
      <c r="D55" s="23"/>
      <c r="E55" s="24"/>
      <c r="F55" s="24"/>
      <c r="G55" s="24"/>
      <c r="H55" s="24"/>
      <c r="I55" s="24"/>
      <c r="J55" s="24"/>
      <c r="K55" s="24"/>
    </row>
    <row r="56" spans="2:11" s="104" customFormat="1" ht="15">
      <c r="B56" s="24"/>
      <c r="C56" s="24"/>
      <c r="D56" s="23"/>
      <c r="E56" s="24"/>
      <c r="F56" s="24"/>
      <c r="G56" s="24"/>
      <c r="H56" s="24"/>
      <c r="I56" s="24"/>
      <c r="J56" s="24"/>
      <c r="K56" s="24"/>
    </row>
    <row r="57" spans="2:11" s="104" customFormat="1" ht="15">
      <c r="B57" s="24"/>
      <c r="C57" s="24"/>
      <c r="D57" s="23"/>
      <c r="E57" s="24"/>
      <c r="F57" s="24"/>
      <c r="G57" s="24"/>
      <c r="H57" s="24"/>
      <c r="I57" s="24"/>
      <c r="J57" s="24"/>
      <c r="K57" s="24"/>
    </row>
    <row r="58" spans="2:11" s="104" customFormat="1" ht="15">
      <c r="B58" s="24"/>
      <c r="C58" s="24"/>
      <c r="D58" s="23"/>
      <c r="E58" s="24"/>
      <c r="F58" s="24"/>
      <c r="G58" s="24"/>
      <c r="H58" s="24"/>
      <c r="I58" s="24"/>
      <c r="J58" s="24"/>
      <c r="K58" s="24"/>
    </row>
    <row r="59" spans="2:11" s="104" customFormat="1" ht="15">
      <c r="B59" s="24"/>
      <c r="C59" s="24"/>
      <c r="D59" s="23"/>
      <c r="E59" s="24"/>
      <c r="F59" s="24"/>
      <c r="G59" s="24"/>
      <c r="H59" s="24"/>
      <c r="I59" s="24"/>
      <c r="J59" s="24"/>
      <c r="K59" s="24"/>
    </row>
    <row r="60" spans="2:11" s="104" customFormat="1" ht="15">
      <c r="B60" s="24"/>
      <c r="C60" s="24"/>
      <c r="D60" s="23"/>
      <c r="E60" s="24"/>
      <c r="F60" s="24"/>
      <c r="G60" s="24"/>
      <c r="H60" s="24"/>
      <c r="I60" s="24"/>
      <c r="J60" s="24"/>
      <c r="K60" s="24"/>
    </row>
    <row r="61" spans="2:11" s="104" customFormat="1" ht="15">
      <c r="B61" s="24"/>
      <c r="C61" s="24"/>
      <c r="D61" s="23"/>
      <c r="E61" s="24"/>
      <c r="F61" s="24"/>
      <c r="G61" s="24"/>
      <c r="H61" s="24"/>
      <c r="I61" s="24"/>
      <c r="J61" s="24"/>
      <c r="K61" s="24"/>
    </row>
    <row r="62" spans="2:11" s="104" customFormat="1" ht="15">
      <c r="B62" s="24"/>
      <c r="C62" s="24"/>
      <c r="D62" s="23"/>
      <c r="E62" s="24"/>
      <c r="F62" s="24"/>
      <c r="G62" s="24"/>
      <c r="H62" s="24"/>
      <c r="I62" s="24"/>
      <c r="J62" s="24"/>
      <c r="K62" s="24"/>
    </row>
    <row r="63" spans="2:11" s="104" customFormat="1" ht="15">
      <c r="B63" s="24"/>
      <c r="C63" s="24"/>
      <c r="D63" s="23"/>
      <c r="E63" s="24"/>
      <c r="F63" s="24"/>
      <c r="G63" s="24"/>
      <c r="H63" s="24"/>
      <c r="I63" s="24"/>
      <c r="J63" s="24"/>
      <c r="K63" s="24"/>
    </row>
    <row r="64" spans="2:11" s="104" customFormat="1" ht="15">
      <c r="B64" s="24"/>
      <c r="C64" s="24"/>
      <c r="D64" s="23"/>
      <c r="E64" s="24"/>
      <c r="F64" s="24"/>
      <c r="G64" s="24"/>
      <c r="H64" s="24"/>
      <c r="I64" s="24"/>
      <c r="J64" s="24"/>
      <c r="K64" s="24"/>
    </row>
    <row r="65" spans="2:11" s="104" customFormat="1" ht="15">
      <c r="B65" s="24"/>
      <c r="C65" s="24"/>
      <c r="D65" s="23"/>
      <c r="E65" s="24"/>
      <c r="F65" s="24"/>
      <c r="G65" s="24"/>
      <c r="H65" s="24"/>
      <c r="I65" s="24"/>
      <c r="J65" s="24"/>
      <c r="K65" s="24"/>
    </row>
    <row r="66" spans="2:11" s="104" customFormat="1" ht="15">
      <c r="B66" s="24"/>
      <c r="C66" s="24"/>
      <c r="D66" s="23"/>
      <c r="E66" s="24"/>
      <c r="F66" s="24"/>
      <c r="G66" s="24"/>
      <c r="H66" s="24"/>
      <c r="I66" s="24"/>
      <c r="J66" s="24"/>
      <c r="K66" s="24"/>
    </row>
    <row r="67" spans="2:11" s="104" customFormat="1" ht="15">
      <c r="B67" s="24"/>
      <c r="C67" s="24"/>
      <c r="D67" s="23"/>
      <c r="E67" s="24"/>
      <c r="F67" s="24"/>
      <c r="G67" s="24"/>
      <c r="H67" s="24"/>
      <c r="I67" s="24"/>
      <c r="J67" s="24"/>
      <c r="K67" s="24"/>
    </row>
    <row r="68" spans="2:11" s="104" customFormat="1" ht="15">
      <c r="B68" s="24"/>
      <c r="C68" s="24"/>
      <c r="D68" s="23"/>
      <c r="E68" s="24"/>
      <c r="F68" s="24"/>
      <c r="G68" s="24"/>
      <c r="H68" s="24"/>
      <c r="I68" s="24"/>
      <c r="J68" s="24"/>
      <c r="K68" s="24"/>
    </row>
    <row r="69" spans="2:11" s="104" customFormat="1" ht="15">
      <c r="B69" s="24"/>
      <c r="C69" s="24"/>
      <c r="D69" s="23"/>
      <c r="E69" s="24"/>
      <c r="F69" s="24"/>
      <c r="G69" s="24"/>
      <c r="H69" s="24"/>
      <c r="I69" s="24"/>
      <c r="J69" s="24"/>
      <c r="K69" s="24"/>
    </row>
    <row r="70" spans="2:11" s="104" customFormat="1" ht="15">
      <c r="B70" s="24"/>
      <c r="C70" s="24"/>
      <c r="D70" s="23"/>
      <c r="E70" s="24"/>
      <c r="F70" s="24"/>
      <c r="G70" s="24"/>
      <c r="H70" s="24"/>
      <c r="I70" s="24"/>
      <c r="J70" s="24"/>
      <c r="K70" s="24"/>
    </row>
    <row r="71" spans="2:11" s="104" customFormat="1" ht="15">
      <c r="B71" s="24"/>
      <c r="C71" s="24"/>
      <c r="D71" s="23"/>
      <c r="E71" s="24"/>
      <c r="F71" s="24"/>
      <c r="G71" s="24"/>
      <c r="H71" s="24"/>
      <c r="I71" s="24"/>
      <c r="J71" s="24"/>
      <c r="K71" s="24"/>
    </row>
    <row r="72" spans="2:11" s="104" customFormat="1" ht="15">
      <c r="B72" s="24"/>
      <c r="C72" s="24"/>
      <c r="D72" s="23"/>
      <c r="E72" s="24"/>
      <c r="F72" s="24"/>
      <c r="G72" s="24"/>
      <c r="H72" s="24"/>
      <c r="I72" s="24"/>
      <c r="J72" s="24"/>
      <c r="K72" s="24"/>
    </row>
    <row r="73" spans="2:11" s="104" customFormat="1" ht="15">
      <c r="B73" s="24"/>
      <c r="C73" s="24"/>
      <c r="D73" s="23"/>
      <c r="E73" s="24"/>
      <c r="F73" s="24"/>
      <c r="G73" s="24"/>
      <c r="H73" s="24"/>
      <c r="I73" s="24"/>
      <c r="J73" s="24"/>
      <c r="K73" s="24"/>
    </row>
    <row r="74" spans="2:11" s="104" customFormat="1" ht="15">
      <c r="B74" s="24"/>
      <c r="C74" s="24"/>
      <c r="D74" s="23"/>
      <c r="E74" s="24"/>
      <c r="F74" s="24"/>
      <c r="G74" s="24"/>
      <c r="H74" s="24"/>
      <c r="I74" s="24"/>
      <c r="J74" s="24"/>
      <c r="K74" s="24"/>
    </row>
  </sheetData>
  <printOptions/>
  <pageMargins left="0.23" right="0.17" top="0.7875" bottom="0.7875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OMEPC019</dc:creator>
  <cp:keywords/>
  <dc:description/>
  <cp:lastModifiedBy>Hicks-Woode</cp:lastModifiedBy>
  <cp:lastPrinted>2005-02-24T07:46:16Z</cp:lastPrinted>
  <dcterms:created xsi:type="dcterms:W3CDTF">2004-12-03T00:49:42Z</dcterms:created>
  <dcterms:modified xsi:type="dcterms:W3CDTF">2005-02-24T07:48:59Z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